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Default Extension="xlsx" ContentType="application/vnd.openxmlformats-officedocument.spreadsheetml.sheet"/>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omments1.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tables/table2.xml" ContentType="application/vnd.openxmlformats-officedocument.spreadsheetml.table+xml"/>
  <Override PartName="/xl/comments2.xml" ContentType="application/vnd.openxmlformats-officedocument.spreadsheetml.comments+xml"/>
  <Override PartName="/xl/tables/table3.xml" ContentType="application/vnd.openxmlformats-officedocument.spreadsheetml.table+xml"/>
  <Override PartName="/xl/tables/table4.xml" ContentType="application/vnd.openxmlformats-officedocument.spreadsheetml.table+xml"/>
  <Override PartName="/xl/drawings/drawing2.xml" ContentType="application/vnd.openxmlformats-officedocument.drawing+xml"/>
  <Override PartName="/xl/embeddings/oleObject7.bin" ContentType="application/vnd.openxmlformats-officedocument.oleObject"/>
  <Override PartName="/xl/embeddings/oleObject8.bin" ContentType="application/vnd.openxmlformats-officedocument.oleObject"/>
  <Override PartName="/xl/tables/table5.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autoCompressPictures="0" defaultThemeVersion="124226"/>
  <mc:AlternateContent xmlns:mc="http://schemas.openxmlformats.org/markup-compatibility/2006">
    <mc:Choice Requires="x15">
      <x15ac:absPath xmlns:x15ac="http://schemas.microsoft.com/office/spreadsheetml/2010/11/ac" url="F:\SIM\Quality Measure Alignment Workgroup\Final Measure Sets\2017 Final Files\"/>
    </mc:Choice>
  </mc:AlternateContent>
  <bookViews>
    <workbookView xWindow="0" yWindow="0" windowWidth="20490" windowHeight="7530" firstSheet="2" activeTab="2"/>
  </bookViews>
  <sheets>
    <sheet name="Instruction Sheet" sheetId="8" state="hidden" r:id="rId1"/>
    <sheet name="Alignment Tool" sheetId="5" state="hidden" r:id="rId2"/>
    <sheet name="Crosswalk of SIM Measure Sets" sheetId="1" r:id="rId3"/>
    <sheet name="Summary Sheet" sheetId="6" r:id="rId4"/>
    <sheet name="Measure Crosswalk" sheetId="14" state="hidden" r:id="rId5"/>
    <sheet name="Links to Source Documents" sheetId="11" r:id="rId6"/>
    <sheet name="Sheet1" sheetId="7" state="hidden" r:id="rId7"/>
    <sheet name="Sheet2" sheetId="13" state="hidden" r:id="rId8"/>
  </sheets>
  <externalReferences>
    <externalReference r:id="rId9"/>
  </externalReferences>
  <definedNames>
    <definedName name="details" localSheetId="4">[1]!Table3[details]</definedName>
    <definedName name="details">Table3[details]</definedName>
    <definedName name="_xlnm.Print_Area" localSheetId="0">'Instruction Sheet'!$A$1:$L$10</definedName>
    <definedName name="_xlnm.Print_Area" localSheetId="5">'Links to Source Documents'!$A$2:$F$15</definedName>
    <definedName name="_xlnm.Print_Area" localSheetId="4">'Measure Crosswalk'!$B$3:$Z$124</definedName>
    <definedName name="_xlnm.Print_Titles" localSheetId="5">'Links to Source Documents'!$2:$2</definedName>
    <definedName name="_xlnm.Print_Titles" localSheetId="4">'Measure Crosswalk'!$3:$3</definedName>
    <definedName name="_xlnm.Print_Titles" localSheetId="3">'Summary Sheet'!$2:$2</definedName>
    <definedName name="selection_criteria" localSheetId="4">[1]!Table3[selection_criteria]</definedName>
    <definedName name="selection_criteria">Table3[selection_criteria]</definedName>
    <definedName name="selection_criteria_a">Sheet2!$A$23:$A$37</definedName>
    <definedName name="selection_criteria_b">Sheet2!$B$23:$B$37</definedName>
    <definedName name="selection_criteria_c">Sheet2!$C$23:$C$37</definedName>
    <definedName name="selection_criteria_d">Sheet2!$D$23:$D$37</definedName>
    <definedName name="selection_criteria_e">Sheet2!$E$23:$E$37</definedName>
    <definedName name="selection_criteria_f">Sheet2!$F$23:$F$37</definedName>
    <definedName name="selection_criteria_g">Sheet2!$G$23:$G$37</definedName>
    <definedName name="selection_criteria_h">Sheet2!$H$23:$H$37</definedName>
    <definedName name="selection_criteria_i">Sheet2!$I$23:$I$37</definedName>
    <definedName name="selection_criteria_j">Sheet2!$J$23:$J$37</definedName>
  </definedNames>
  <calcPr calcId="171027"/>
  <extLst>
    <ext xmlns:mx="http://schemas.microsoft.com/office/mac/excel/2008/main" uri="{7523E5D3-25F3-A5E0-1632-64F254C22452}">
      <mx:ArchID Flags="2"/>
    </ext>
  </extLst>
</workbook>
</file>

<file path=xl/calcChain.xml><?xml version="1.0" encoding="utf-8"?>
<calcChain xmlns="http://schemas.openxmlformats.org/spreadsheetml/2006/main">
  <c r="A73" i="6" l="1"/>
  <c r="H73" i="6" s="1"/>
  <c r="A72" i="6"/>
  <c r="C72" i="6" s="1"/>
  <c r="A71" i="6"/>
  <c r="I71" i="6" s="1"/>
  <c r="A70" i="6"/>
  <c r="H70" i="6" s="1"/>
  <c r="A69" i="6"/>
  <c r="H69" i="6" s="1"/>
  <c r="A68" i="6"/>
  <c r="A67" i="6"/>
  <c r="I67" i="6" s="1"/>
  <c r="A66" i="6"/>
  <c r="H66" i="6" s="1"/>
  <c r="A65" i="6"/>
  <c r="H65" i="6" s="1"/>
  <c r="A64" i="6"/>
  <c r="G64" i="6" s="1"/>
  <c r="A63" i="6"/>
  <c r="I63" i="6" s="1"/>
  <c r="A62" i="6"/>
  <c r="H62" i="6" s="1"/>
  <c r="A61" i="6"/>
  <c r="A60" i="6"/>
  <c r="H60" i="6" s="1"/>
  <c r="A59" i="6"/>
  <c r="I59" i="6" s="1"/>
  <c r="A58" i="6"/>
  <c r="H58" i="6" s="1"/>
  <c r="A57" i="6"/>
  <c r="A56" i="6"/>
  <c r="A55" i="6"/>
  <c r="I55" i="6" s="1"/>
  <c r="A54" i="6"/>
  <c r="H54" i="6" s="1"/>
  <c r="A53" i="6"/>
  <c r="A52" i="6"/>
  <c r="A51" i="6"/>
  <c r="A50" i="6"/>
  <c r="A49" i="6"/>
  <c r="AV6" i="1"/>
  <c r="AV7" i="1"/>
  <c r="AV8" i="1"/>
  <c r="AV9" i="1"/>
  <c r="AV10" i="1"/>
  <c r="AV11" i="1"/>
  <c r="AV12" i="1"/>
  <c r="AV13" i="1"/>
  <c r="AV14" i="1"/>
  <c r="AV15" i="1"/>
  <c r="AV16" i="1"/>
  <c r="AV17" i="1"/>
  <c r="AV18" i="1"/>
  <c r="AV19" i="1"/>
  <c r="AV20" i="1"/>
  <c r="AV21" i="1"/>
  <c r="AV22" i="1"/>
  <c r="AV23" i="1"/>
  <c r="AV24" i="1"/>
  <c r="AV25" i="1"/>
  <c r="AV26" i="1"/>
  <c r="AV27" i="1"/>
  <c r="AV28" i="1"/>
  <c r="AV29" i="1"/>
  <c r="AV30" i="1"/>
  <c r="AV31" i="1"/>
  <c r="AV32" i="1"/>
  <c r="AV33" i="1"/>
  <c r="AV34" i="1"/>
  <c r="AV35" i="1"/>
  <c r="AV36" i="1"/>
  <c r="AV37" i="1"/>
  <c r="AV38" i="1"/>
  <c r="AV39" i="1"/>
  <c r="AV40" i="1"/>
  <c r="AV41" i="1"/>
  <c r="AV42" i="1"/>
  <c r="AV43" i="1"/>
  <c r="AV44" i="1"/>
  <c r="AV45" i="1"/>
  <c r="AV46" i="1"/>
  <c r="AV47" i="1"/>
  <c r="AV48" i="1"/>
  <c r="AV49" i="1"/>
  <c r="AV50" i="1"/>
  <c r="AV51" i="1"/>
  <c r="AV52" i="1"/>
  <c r="AV53" i="1"/>
  <c r="AV54" i="1"/>
  <c r="AV55" i="1"/>
  <c r="AV56" i="1"/>
  <c r="AV57" i="1"/>
  <c r="AV58" i="1"/>
  <c r="AV59" i="1"/>
  <c r="AV60" i="1"/>
  <c r="AV61" i="1"/>
  <c r="AV62" i="1"/>
  <c r="AV63" i="1"/>
  <c r="AV64" i="1"/>
  <c r="AV65" i="1"/>
  <c r="AV66" i="1"/>
  <c r="AV67" i="1"/>
  <c r="AV68" i="1"/>
  <c r="AV69" i="1"/>
  <c r="AV70" i="1"/>
  <c r="AV71" i="1"/>
  <c r="AV72" i="1"/>
  <c r="AV73" i="1"/>
  <c r="AV74" i="1"/>
  <c r="AV75" i="1"/>
  <c r="AV76" i="1"/>
  <c r="AV77" i="1"/>
  <c r="AV78" i="1"/>
  <c r="AV79" i="1"/>
  <c r="B52" i="1"/>
  <c r="D52" i="1"/>
  <c r="E52" i="1"/>
  <c r="F52" i="1"/>
  <c r="G52" i="1"/>
  <c r="H52" i="1"/>
  <c r="I52" i="1"/>
  <c r="J52" i="1"/>
  <c r="K52" i="1"/>
  <c r="AK52" i="1"/>
  <c r="AL52" i="1"/>
  <c r="AM52" i="1"/>
  <c r="AN52" i="1"/>
  <c r="AO52" i="1"/>
  <c r="AP52" i="1"/>
  <c r="AQ52" i="1"/>
  <c r="AR52" i="1"/>
  <c r="AS52" i="1"/>
  <c r="AT52" i="1"/>
  <c r="BG52" i="1"/>
  <c r="BH52" i="1"/>
  <c r="BI52" i="1"/>
  <c r="BJ52" i="1"/>
  <c r="BK52" i="1"/>
  <c r="BL52" i="1"/>
  <c r="BM52" i="1"/>
  <c r="BN52" i="1"/>
  <c r="BO52" i="1"/>
  <c r="BP52" i="1"/>
  <c r="BQ52" i="1"/>
  <c r="BR52" i="1"/>
  <c r="BS52" i="1"/>
  <c r="BT52" i="1"/>
  <c r="AY52" i="1" s="1"/>
  <c r="BU52" i="1"/>
  <c r="BV52" i="1"/>
  <c r="BW52" i="1"/>
  <c r="BX52" i="1"/>
  <c r="BY52" i="1"/>
  <c r="B53" i="1"/>
  <c r="D53" i="1"/>
  <c r="E53" i="1"/>
  <c r="F53" i="1"/>
  <c r="G53" i="1"/>
  <c r="H53" i="1"/>
  <c r="I53" i="1"/>
  <c r="J53" i="1"/>
  <c r="K53" i="1"/>
  <c r="AK53" i="1"/>
  <c r="AL53" i="1"/>
  <c r="AM53" i="1"/>
  <c r="AN53" i="1"/>
  <c r="AO53" i="1"/>
  <c r="AP53" i="1"/>
  <c r="AQ53" i="1"/>
  <c r="AR53" i="1"/>
  <c r="AS53" i="1"/>
  <c r="AT53" i="1"/>
  <c r="BG53" i="1"/>
  <c r="BH53" i="1"/>
  <c r="BI53" i="1"/>
  <c r="BJ53" i="1"/>
  <c r="BK53" i="1"/>
  <c r="BL53" i="1"/>
  <c r="BM53" i="1"/>
  <c r="BN53" i="1"/>
  <c r="BO53" i="1"/>
  <c r="BP53" i="1"/>
  <c r="BQ53" i="1"/>
  <c r="BR53" i="1"/>
  <c r="BS53" i="1"/>
  <c r="BT53" i="1"/>
  <c r="AY53" i="1" s="1"/>
  <c r="BU53" i="1"/>
  <c r="BV53" i="1"/>
  <c r="BW53" i="1"/>
  <c r="BX53" i="1"/>
  <c r="BY53" i="1"/>
  <c r="B54" i="1"/>
  <c r="D54" i="1"/>
  <c r="E54" i="1"/>
  <c r="F54" i="1"/>
  <c r="G54" i="1"/>
  <c r="H54" i="1"/>
  <c r="I54" i="1"/>
  <c r="J54" i="1"/>
  <c r="K54" i="1"/>
  <c r="AK54" i="1"/>
  <c r="AL54" i="1"/>
  <c r="AM54" i="1"/>
  <c r="AN54" i="1"/>
  <c r="AO54" i="1"/>
  <c r="AP54" i="1"/>
  <c r="AQ54" i="1"/>
  <c r="AR54" i="1"/>
  <c r="AS54" i="1"/>
  <c r="AT54" i="1"/>
  <c r="BG54" i="1"/>
  <c r="BH54" i="1"/>
  <c r="BI54" i="1"/>
  <c r="BJ54" i="1"/>
  <c r="BK54" i="1"/>
  <c r="BL54" i="1"/>
  <c r="BM54" i="1"/>
  <c r="BN54" i="1"/>
  <c r="BO54" i="1"/>
  <c r="BP54" i="1"/>
  <c r="BQ54" i="1"/>
  <c r="BR54" i="1"/>
  <c r="BS54" i="1"/>
  <c r="BT54" i="1"/>
  <c r="AY54" i="1" s="1"/>
  <c r="BU54" i="1"/>
  <c r="BV54" i="1"/>
  <c r="BW54" i="1"/>
  <c r="BX54" i="1"/>
  <c r="BY54" i="1"/>
  <c r="B55" i="1"/>
  <c r="D55" i="1"/>
  <c r="E55" i="1"/>
  <c r="F55" i="1"/>
  <c r="G55" i="1"/>
  <c r="H55" i="1"/>
  <c r="I55" i="1"/>
  <c r="J55" i="1"/>
  <c r="K55" i="1"/>
  <c r="AK55" i="1"/>
  <c r="AL55" i="1"/>
  <c r="AM55" i="1"/>
  <c r="AN55" i="1"/>
  <c r="AO55" i="1"/>
  <c r="AP55" i="1"/>
  <c r="AQ55" i="1"/>
  <c r="AR55" i="1"/>
  <c r="AS55" i="1"/>
  <c r="AT55" i="1"/>
  <c r="BG55" i="1"/>
  <c r="BH55" i="1"/>
  <c r="BI55" i="1"/>
  <c r="BJ55" i="1"/>
  <c r="BK55" i="1"/>
  <c r="BL55" i="1"/>
  <c r="BM55" i="1"/>
  <c r="BN55" i="1"/>
  <c r="BO55" i="1"/>
  <c r="BP55" i="1"/>
  <c r="BQ55" i="1"/>
  <c r="BR55" i="1"/>
  <c r="BS55" i="1"/>
  <c r="BT55" i="1"/>
  <c r="AY55" i="1" s="1"/>
  <c r="BU55" i="1"/>
  <c r="BV55" i="1"/>
  <c r="BW55" i="1"/>
  <c r="BX55" i="1"/>
  <c r="BY55" i="1"/>
  <c r="B56" i="1"/>
  <c r="D56" i="1"/>
  <c r="E56" i="1"/>
  <c r="F56" i="1"/>
  <c r="G56" i="1"/>
  <c r="H56" i="1"/>
  <c r="I56" i="1"/>
  <c r="J56" i="1"/>
  <c r="K56" i="1"/>
  <c r="AK56" i="1"/>
  <c r="AL56" i="1"/>
  <c r="AM56" i="1"/>
  <c r="AN56" i="1"/>
  <c r="AO56" i="1"/>
  <c r="AP56" i="1"/>
  <c r="AQ56" i="1"/>
  <c r="AR56" i="1"/>
  <c r="AS56" i="1"/>
  <c r="AT56" i="1"/>
  <c r="BG56" i="1"/>
  <c r="BH56" i="1"/>
  <c r="BI56" i="1"/>
  <c r="BJ56" i="1"/>
  <c r="BK56" i="1"/>
  <c r="BL56" i="1"/>
  <c r="BM56" i="1"/>
  <c r="BN56" i="1"/>
  <c r="BO56" i="1"/>
  <c r="BP56" i="1"/>
  <c r="BQ56" i="1"/>
  <c r="BR56" i="1"/>
  <c r="BS56" i="1"/>
  <c r="BT56" i="1"/>
  <c r="AY56" i="1" s="1"/>
  <c r="BU56" i="1"/>
  <c r="BV56" i="1"/>
  <c r="BW56" i="1"/>
  <c r="BX56" i="1"/>
  <c r="BY56" i="1"/>
  <c r="AK57" i="1"/>
  <c r="AL57" i="1"/>
  <c r="AM57" i="1"/>
  <c r="AN57" i="1"/>
  <c r="AO57" i="1"/>
  <c r="AP57" i="1"/>
  <c r="AQ57" i="1"/>
  <c r="AR57" i="1"/>
  <c r="AS57" i="1"/>
  <c r="AT57" i="1"/>
  <c r="BG57" i="1"/>
  <c r="BH57" i="1"/>
  <c r="BI57" i="1"/>
  <c r="BJ57" i="1"/>
  <c r="BK57" i="1"/>
  <c r="BL57" i="1"/>
  <c r="BM57" i="1"/>
  <c r="BN57" i="1"/>
  <c r="BO57" i="1"/>
  <c r="BP57" i="1"/>
  <c r="BQ57" i="1"/>
  <c r="BR57" i="1"/>
  <c r="BS57" i="1"/>
  <c r="BT57" i="1"/>
  <c r="AY57" i="1" s="1"/>
  <c r="BU57" i="1"/>
  <c r="BV57" i="1"/>
  <c r="BW57" i="1"/>
  <c r="BX57" i="1"/>
  <c r="BY57" i="1"/>
  <c r="E58" i="1"/>
  <c r="AK58" i="1"/>
  <c r="AL58" i="1"/>
  <c r="AM58" i="1"/>
  <c r="AN58" i="1"/>
  <c r="AO58" i="1"/>
  <c r="AP58" i="1"/>
  <c r="AQ58" i="1"/>
  <c r="AR58" i="1"/>
  <c r="AS58" i="1"/>
  <c r="AT58" i="1"/>
  <c r="BL58" i="1"/>
  <c r="AY58" i="1"/>
  <c r="E59" i="1"/>
  <c r="AK59" i="1"/>
  <c r="AL59" i="1"/>
  <c r="AM59" i="1"/>
  <c r="AN59" i="1"/>
  <c r="AO59" i="1"/>
  <c r="AP59" i="1"/>
  <c r="AQ59" i="1"/>
  <c r="AR59" i="1"/>
  <c r="AS59" i="1"/>
  <c r="AT59" i="1"/>
  <c r="BL59" i="1"/>
  <c r="AW59" i="1" s="1"/>
  <c r="AY59" i="1"/>
  <c r="E60" i="1"/>
  <c r="AK60" i="1"/>
  <c r="AL60" i="1"/>
  <c r="AM60" i="1"/>
  <c r="AN60" i="1"/>
  <c r="AO60" i="1"/>
  <c r="AP60" i="1"/>
  <c r="AQ60" i="1"/>
  <c r="AR60" i="1"/>
  <c r="AS60" i="1"/>
  <c r="AT60" i="1"/>
  <c r="BL60" i="1"/>
  <c r="AX60" i="1"/>
  <c r="AY60" i="1"/>
  <c r="E61" i="1"/>
  <c r="AK61" i="1"/>
  <c r="AL61" i="1"/>
  <c r="AM61" i="1"/>
  <c r="AN61" i="1"/>
  <c r="AO61" i="1"/>
  <c r="AP61" i="1"/>
  <c r="AQ61" i="1"/>
  <c r="AR61" i="1"/>
  <c r="AS61" i="1"/>
  <c r="AT61" i="1"/>
  <c r="AY61" i="1"/>
  <c r="BL61" i="1"/>
  <c r="AW61" i="1" s="1"/>
  <c r="E62" i="1"/>
  <c r="AK62" i="1"/>
  <c r="AL62" i="1"/>
  <c r="AM62" i="1"/>
  <c r="AN62" i="1"/>
  <c r="AO62" i="1"/>
  <c r="AP62" i="1"/>
  <c r="AQ62" i="1"/>
  <c r="AR62" i="1"/>
  <c r="AS62" i="1"/>
  <c r="AT62" i="1"/>
  <c r="BL62" i="1"/>
  <c r="AX62" i="1"/>
  <c r="AY62" i="1"/>
  <c r="E63" i="1"/>
  <c r="AK63" i="1"/>
  <c r="AL63" i="1"/>
  <c r="AM63" i="1"/>
  <c r="AN63" i="1"/>
  <c r="AO63" i="1"/>
  <c r="AP63" i="1"/>
  <c r="AQ63" i="1"/>
  <c r="AR63" i="1"/>
  <c r="AS63" i="1"/>
  <c r="AT63" i="1"/>
  <c r="BL63" i="1"/>
  <c r="AY63" i="1"/>
  <c r="E64" i="1"/>
  <c r="AK64" i="1"/>
  <c r="AL64" i="1"/>
  <c r="AM64" i="1"/>
  <c r="AN64" i="1"/>
  <c r="AO64" i="1"/>
  <c r="AP64" i="1"/>
  <c r="AQ64" i="1"/>
  <c r="AR64" i="1"/>
  <c r="AS64" i="1"/>
  <c r="AT64" i="1"/>
  <c r="BL64" i="1"/>
  <c r="AX64" i="1"/>
  <c r="AY64" i="1"/>
  <c r="E65" i="1"/>
  <c r="AK65" i="1"/>
  <c r="AL65" i="1"/>
  <c r="AM65" i="1"/>
  <c r="AN65" i="1"/>
  <c r="AO65" i="1"/>
  <c r="AP65" i="1"/>
  <c r="AQ65" i="1"/>
  <c r="AR65" i="1"/>
  <c r="AS65" i="1"/>
  <c r="AT65" i="1"/>
  <c r="BL65" i="1"/>
  <c r="AY65" i="1"/>
  <c r="E66" i="1"/>
  <c r="AK66" i="1"/>
  <c r="AL66" i="1"/>
  <c r="AM66" i="1"/>
  <c r="AN66" i="1"/>
  <c r="AO66" i="1"/>
  <c r="AP66" i="1"/>
  <c r="AQ66" i="1"/>
  <c r="AR66" i="1"/>
  <c r="AS66" i="1"/>
  <c r="AT66" i="1"/>
  <c r="AY66" i="1"/>
  <c r="BL66" i="1"/>
  <c r="AZ66" i="1"/>
  <c r="E67" i="1"/>
  <c r="AK67" i="1"/>
  <c r="AL67" i="1"/>
  <c r="AM67" i="1"/>
  <c r="AN67" i="1"/>
  <c r="AO67" i="1"/>
  <c r="AP67" i="1"/>
  <c r="AQ67" i="1"/>
  <c r="AR67" i="1"/>
  <c r="AS67" i="1"/>
  <c r="AT67" i="1"/>
  <c r="BL67" i="1"/>
  <c r="AY67" i="1"/>
  <c r="E68" i="1"/>
  <c r="AK68" i="1"/>
  <c r="AL68" i="1"/>
  <c r="AM68" i="1"/>
  <c r="AN68" i="1"/>
  <c r="AO68" i="1"/>
  <c r="AP68" i="1"/>
  <c r="AQ68" i="1"/>
  <c r="AR68" i="1"/>
  <c r="AS68" i="1"/>
  <c r="AT68" i="1"/>
  <c r="BL68" i="1"/>
  <c r="AW68" i="1" s="1"/>
  <c r="AX68" i="1"/>
  <c r="AY68" i="1"/>
  <c r="E69" i="1"/>
  <c r="AK69" i="1"/>
  <c r="AL69" i="1"/>
  <c r="AM69" i="1"/>
  <c r="AN69" i="1"/>
  <c r="AO69" i="1"/>
  <c r="AP69" i="1"/>
  <c r="AQ69" i="1"/>
  <c r="AR69" i="1"/>
  <c r="AS69" i="1"/>
  <c r="AT69" i="1"/>
  <c r="BL69" i="1"/>
  <c r="AX69" i="1"/>
  <c r="AY69" i="1"/>
  <c r="AZ69" i="1"/>
  <c r="E70" i="1"/>
  <c r="AK70" i="1"/>
  <c r="AL70" i="1"/>
  <c r="AM70" i="1"/>
  <c r="AN70" i="1"/>
  <c r="AO70" i="1"/>
  <c r="AP70" i="1"/>
  <c r="AQ70" i="1"/>
  <c r="AR70" i="1"/>
  <c r="AS70" i="1"/>
  <c r="AT70" i="1"/>
  <c r="AY70" i="1"/>
  <c r="BL70" i="1"/>
  <c r="AW70" i="1" s="1"/>
  <c r="E71" i="1"/>
  <c r="AK71" i="1"/>
  <c r="AL71" i="1"/>
  <c r="AM71" i="1"/>
  <c r="AN71" i="1"/>
  <c r="AO71" i="1"/>
  <c r="AP71" i="1"/>
  <c r="AQ71" i="1"/>
  <c r="AR71" i="1"/>
  <c r="AS71" i="1"/>
  <c r="AT71" i="1"/>
  <c r="BL71" i="1"/>
  <c r="AX71" i="1"/>
  <c r="AY71" i="1"/>
  <c r="E72" i="1"/>
  <c r="AK72" i="1"/>
  <c r="AL72" i="1"/>
  <c r="AM72" i="1"/>
  <c r="AN72" i="1"/>
  <c r="AO72" i="1"/>
  <c r="AP72" i="1"/>
  <c r="AQ72" i="1"/>
  <c r="AR72" i="1"/>
  <c r="AS72" i="1"/>
  <c r="AT72" i="1"/>
  <c r="BL72" i="1"/>
  <c r="AX72" i="1"/>
  <c r="AY72" i="1"/>
  <c r="E73" i="1"/>
  <c r="AK73" i="1"/>
  <c r="AL73" i="1"/>
  <c r="AM73" i="1"/>
  <c r="AN73" i="1"/>
  <c r="AO73" i="1"/>
  <c r="AP73" i="1"/>
  <c r="AQ73" i="1"/>
  <c r="AR73" i="1"/>
  <c r="AS73" i="1"/>
  <c r="AT73" i="1"/>
  <c r="AY73" i="1"/>
  <c r="BL73" i="1"/>
  <c r="E74" i="1"/>
  <c r="AK74" i="1"/>
  <c r="AL74" i="1"/>
  <c r="AM74" i="1"/>
  <c r="AN74" i="1"/>
  <c r="AO74" i="1"/>
  <c r="AP74" i="1"/>
  <c r="AQ74" i="1"/>
  <c r="AR74" i="1"/>
  <c r="AS74" i="1"/>
  <c r="AT74" i="1"/>
  <c r="BL74" i="1"/>
  <c r="AY74" i="1"/>
  <c r="E75" i="1"/>
  <c r="AK75" i="1"/>
  <c r="AL75" i="1"/>
  <c r="AM75" i="1"/>
  <c r="AN75" i="1"/>
  <c r="AO75" i="1"/>
  <c r="AP75" i="1"/>
  <c r="AQ75" i="1"/>
  <c r="AR75" i="1"/>
  <c r="AS75" i="1"/>
  <c r="AT75" i="1"/>
  <c r="BL75" i="1"/>
  <c r="AW75" i="1" s="1"/>
  <c r="AY75" i="1"/>
  <c r="E76" i="1"/>
  <c r="AK76" i="1"/>
  <c r="AL76" i="1"/>
  <c r="AM76" i="1"/>
  <c r="AN76" i="1"/>
  <c r="AO76" i="1"/>
  <c r="AP76" i="1"/>
  <c r="AQ76" i="1"/>
  <c r="AR76" i="1"/>
  <c r="AS76" i="1"/>
  <c r="AT76" i="1"/>
  <c r="BL76" i="1"/>
  <c r="AX76" i="1"/>
  <c r="AY76" i="1"/>
  <c r="B67" i="6" l="1"/>
  <c r="D65" i="6"/>
  <c r="D67" i="6"/>
  <c r="H67" i="6"/>
  <c r="G51" i="6"/>
  <c r="C67" i="6"/>
  <c r="H50" i="6"/>
  <c r="AX55" i="1"/>
  <c r="C71" i="6"/>
  <c r="D73" i="6"/>
  <c r="G67" i="6"/>
  <c r="G59" i="6"/>
  <c r="F63" i="6"/>
  <c r="H68" i="6"/>
  <c r="AX56" i="1"/>
  <c r="I51" i="6"/>
  <c r="C56" i="6"/>
  <c r="D57" i="6"/>
  <c r="B59" i="6"/>
  <c r="H59" i="6"/>
  <c r="B63" i="6"/>
  <c r="G63" i="6"/>
  <c r="H64" i="6"/>
  <c r="C68" i="6"/>
  <c r="D71" i="6"/>
  <c r="B51" i="6"/>
  <c r="G56" i="6"/>
  <c r="H57" i="6"/>
  <c r="C59" i="6"/>
  <c r="H61" i="6"/>
  <c r="C63" i="6"/>
  <c r="H63" i="6"/>
  <c r="C64" i="6"/>
  <c r="D68" i="6"/>
  <c r="F71" i="6"/>
  <c r="D49" i="6"/>
  <c r="D51" i="6"/>
  <c r="D52" i="6"/>
  <c r="F55" i="6"/>
  <c r="D59" i="6"/>
  <c r="D63" i="6"/>
  <c r="D64" i="6"/>
  <c r="F67" i="6"/>
  <c r="G68" i="6"/>
  <c r="D69" i="6"/>
  <c r="B71" i="6"/>
  <c r="G71" i="6"/>
  <c r="G72" i="6"/>
  <c r="E66" i="6"/>
  <c r="I66" i="6"/>
  <c r="E65" i="6"/>
  <c r="E69" i="6"/>
  <c r="I69" i="6"/>
  <c r="B70" i="6"/>
  <c r="F70" i="6"/>
  <c r="D72" i="6"/>
  <c r="H72" i="6"/>
  <c r="E73" i="6"/>
  <c r="I73" i="6"/>
  <c r="E62" i="6"/>
  <c r="I62" i="6"/>
  <c r="E70" i="6"/>
  <c r="I70" i="6"/>
  <c r="B62" i="6"/>
  <c r="F62" i="6"/>
  <c r="F66" i="6"/>
  <c r="C62" i="6"/>
  <c r="G62" i="6"/>
  <c r="E64" i="6"/>
  <c r="I64" i="6"/>
  <c r="B65" i="6"/>
  <c r="F65" i="6"/>
  <c r="C66" i="6"/>
  <c r="G66" i="6"/>
  <c r="E68" i="6"/>
  <c r="I68" i="6"/>
  <c r="B69" i="6"/>
  <c r="F69" i="6"/>
  <c r="C70" i="6"/>
  <c r="G70" i="6"/>
  <c r="H71" i="6"/>
  <c r="E72" i="6"/>
  <c r="I72" i="6"/>
  <c r="B73" i="6"/>
  <c r="F73" i="6"/>
  <c r="I65" i="6"/>
  <c r="B66" i="6"/>
  <c r="D62" i="6"/>
  <c r="E63" i="6"/>
  <c r="B64" i="6"/>
  <c r="F64" i="6"/>
  <c r="C65" i="6"/>
  <c r="G65" i="6"/>
  <c r="D66" i="6"/>
  <c r="E67" i="6"/>
  <c r="B68" i="6"/>
  <c r="F68" i="6"/>
  <c r="C69" i="6"/>
  <c r="G69" i="6"/>
  <c r="D70" i="6"/>
  <c r="E71" i="6"/>
  <c r="B72" i="6"/>
  <c r="F72" i="6"/>
  <c r="C73" i="6"/>
  <c r="G73" i="6"/>
  <c r="F51" i="6"/>
  <c r="G52" i="6"/>
  <c r="D53" i="6"/>
  <c r="B55" i="6"/>
  <c r="G55" i="6"/>
  <c r="H56" i="6"/>
  <c r="C60" i="6"/>
  <c r="H52" i="6"/>
  <c r="H53" i="6"/>
  <c r="C55" i="6"/>
  <c r="H55" i="6"/>
  <c r="D60" i="6"/>
  <c r="H49" i="6"/>
  <c r="C51" i="6"/>
  <c r="H51" i="6"/>
  <c r="C52" i="6"/>
  <c r="D55" i="6"/>
  <c r="D56" i="6"/>
  <c r="F59" i="6"/>
  <c r="G60" i="6"/>
  <c r="D61" i="6"/>
  <c r="E50" i="6"/>
  <c r="I50" i="6"/>
  <c r="E54" i="6"/>
  <c r="I54" i="6"/>
  <c r="E58" i="6"/>
  <c r="I58" i="6"/>
  <c r="E49" i="6"/>
  <c r="I49" i="6"/>
  <c r="B50" i="6"/>
  <c r="F50" i="6"/>
  <c r="E53" i="6"/>
  <c r="I53" i="6"/>
  <c r="B54" i="6"/>
  <c r="F54" i="6"/>
  <c r="E57" i="6"/>
  <c r="I57" i="6"/>
  <c r="B58" i="6"/>
  <c r="F58" i="6"/>
  <c r="E61" i="6"/>
  <c r="I61" i="6"/>
  <c r="B49" i="6"/>
  <c r="F49" i="6"/>
  <c r="C50" i="6"/>
  <c r="G50" i="6"/>
  <c r="E52" i="6"/>
  <c r="I52" i="6"/>
  <c r="B53" i="6"/>
  <c r="F53" i="6"/>
  <c r="C54" i="6"/>
  <c r="G54" i="6"/>
  <c r="E56" i="6"/>
  <c r="I56" i="6"/>
  <c r="B57" i="6"/>
  <c r="F57" i="6"/>
  <c r="C58" i="6"/>
  <c r="G58" i="6"/>
  <c r="E60" i="6"/>
  <c r="I60" i="6"/>
  <c r="B61" i="6"/>
  <c r="F61" i="6"/>
  <c r="C49" i="6"/>
  <c r="G49" i="6"/>
  <c r="D50" i="6"/>
  <c r="E51" i="6"/>
  <c r="B52" i="6"/>
  <c r="F52" i="6"/>
  <c r="C53" i="6"/>
  <c r="G53" i="6"/>
  <c r="D54" i="6"/>
  <c r="E55" i="6"/>
  <c r="B56" i="6"/>
  <c r="F56" i="6"/>
  <c r="C57" i="6"/>
  <c r="G57" i="6"/>
  <c r="D58" i="6"/>
  <c r="E59" i="6"/>
  <c r="B60" i="6"/>
  <c r="F60" i="6"/>
  <c r="C61" i="6"/>
  <c r="G61" i="6"/>
  <c r="P67" i="1"/>
  <c r="K64" i="6" s="1"/>
  <c r="P66" i="1"/>
  <c r="K63" i="6" s="1"/>
  <c r="P58" i="1"/>
  <c r="K55" i="6" s="1"/>
  <c r="P65" i="1"/>
  <c r="K62" i="6" s="1"/>
  <c r="P64" i="1"/>
  <c r="K61" i="6" s="1"/>
  <c r="P73" i="1"/>
  <c r="K70" i="6" s="1"/>
  <c r="P70" i="1"/>
  <c r="K67" i="6" s="1"/>
  <c r="P69" i="1"/>
  <c r="K66" i="6" s="1"/>
  <c r="P68" i="1"/>
  <c r="K65" i="6" s="1"/>
  <c r="P72" i="1"/>
  <c r="K69" i="6" s="1"/>
  <c r="P61" i="1"/>
  <c r="K58" i="6" s="1"/>
  <c r="P53" i="1"/>
  <c r="K50" i="6" s="1"/>
  <c r="P62" i="1"/>
  <c r="K59" i="6" s="1"/>
  <c r="P57" i="1"/>
  <c r="K54" i="6" s="1"/>
  <c r="P55" i="1"/>
  <c r="K52" i="6" s="1"/>
  <c r="AX52" i="1"/>
  <c r="P76" i="1"/>
  <c r="K73" i="6" s="1"/>
  <c r="P75" i="1"/>
  <c r="K72" i="6" s="1"/>
  <c r="P63" i="1"/>
  <c r="K60" i="6" s="1"/>
  <c r="P56" i="1"/>
  <c r="K53" i="6" s="1"/>
  <c r="P52" i="1"/>
  <c r="K49" i="6" s="1"/>
  <c r="P74" i="1"/>
  <c r="K71" i="6" s="1"/>
  <c r="P71" i="1"/>
  <c r="K68" i="6" s="1"/>
  <c r="P60" i="1"/>
  <c r="K57" i="6" s="1"/>
  <c r="P59" i="1"/>
  <c r="K56" i="6" s="1"/>
  <c r="P54" i="1"/>
  <c r="K51" i="6" s="1"/>
  <c r="AZ76" i="1"/>
  <c r="AZ60" i="1"/>
  <c r="AZ75" i="1"/>
  <c r="AX75" i="1"/>
  <c r="AW74" i="1"/>
  <c r="AZ73" i="1"/>
  <c r="AX73" i="1"/>
  <c r="AX66" i="1"/>
  <c r="AW65" i="1"/>
  <c r="AW53" i="1"/>
  <c r="AW76" i="1"/>
  <c r="AX70" i="1"/>
  <c r="AZ63" i="1"/>
  <c r="AX63" i="1"/>
  <c r="AW62" i="1"/>
  <c r="AZ61" i="1"/>
  <c r="AX61" i="1"/>
  <c r="AW60" i="1"/>
  <c r="AZ58" i="1"/>
  <c r="AZ56" i="1"/>
  <c r="AW55" i="1"/>
  <c r="AW52" i="1"/>
  <c r="AZ71" i="1"/>
  <c r="AW56" i="1"/>
  <c r="AZ55" i="1"/>
  <c r="AW72" i="1"/>
  <c r="AZ70" i="1"/>
  <c r="AZ64" i="1"/>
  <c r="AW63" i="1"/>
  <c r="AZ59" i="1"/>
  <c r="AX59" i="1"/>
  <c r="AW58" i="1"/>
  <c r="AZ57" i="1"/>
  <c r="AX57" i="1"/>
  <c r="AZ54" i="1"/>
  <c r="AZ74" i="1"/>
  <c r="AW69" i="1"/>
  <c r="AU69" i="1" s="1"/>
  <c r="L66" i="6" s="1"/>
  <c r="AZ68" i="1"/>
  <c r="AU68" i="1" s="1"/>
  <c r="L65" i="6" s="1"/>
  <c r="AW67" i="1"/>
  <c r="AX54" i="1"/>
  <c r="AX74" i="1"/>
  <c r="AW73" i="1"/>
  <c r="AZ72" i="1"/>
  <c r="AW71" i="1"/>
  <c r="AZ67" i="1"/>
  <c r="AX67" i="1"/>
  <c r="AW66" i="1"/>
  <c r="AZ65" i="1"/>
  <c r="AX65" i="1"/>
  <c r="AW64" i="1"/>
  <c r="AZ62" i="1"/>
  <c r="AX58" i="1"/>
  <c r="AW57" i="1"/>
  <c r="AZ53" i="1"/>
  <c r="AX53" i="1"/>
  <c r="AW54" i="1"/>
  <c r="AZ52" i="1"/>
  <c r="AU60" i="1"/>
  <c r="L57" i="6" s="1"/>
  <c r="N616" i="14"/>
  <c r="N615" i="14"/>
  <c r="N614" i="14"/>
  <c r="N613" i="14"/>
  <c r="N612" i="14"/>
  <c r="N611" i="14"/>
  <c r="N610" i="14"/>
  <c r="N609" i="14"/>
  <c r="N608" i="14"/>
  <c r="N607" i="14"/>
  <c r="N606" i="14"/>
  <c r="N605" i="14"/>
  <c r="N604" i="14"/>
  <c r="N603" i="14"/>
  <c r="N602" i="14"/>
  <c r="N601" i="14"/>
  <c r="N600" i="14"/>
  <c r="N599" i="14"/>
  <c r="N598" i="14"/>
  <c r="N597" i="14"/>
  <c r="N596" i="14"/>
  <c r="N595" i="14"/>
  <c r="N594" i="14"/>
  <c r="N593" i="14"/>
  <c r="N592" i="14"/>
  <c r="N591" i="14"/>
  <c r="N590" i="14"/>
  <c r="N589" i="14"/>
  <c r="N588" i="14"/>
  <c r="N587" i="14"/>
  <c r="N586" i="14"/>
  <c r="N585" i="14"/>
  <c r="N584" i="14"/>
  <c r="N583" i="14"/>
  <c r="N582" i="14"/>
  <c r="N581" i="14"/>
  <c r="N580" i="14"/>
  <c r="N579" i="14"/>
  <c r="N578" i="14"/>
  <c r="N577" i="14"/>
  <c r="N576" i="14"/>
  <c r="N575" i="14"/>
  <c r="N574" i="14"/>
  <c r="N573" i="14"/>
  <c r="N572" i="14"/>
  <c r="N571" i="14"/>
  <c r="N570" i="14"/>
  <c r="N569" i="14"/>
  <c r="N568" i="14"/>
  <c r="N567" i="14"/>
  <c r="N566" i="14"/>
  <c r="N565" i="14"/>
  <c r="N564" i="14"/>
  <c r="N563" i="14"/>
  <c r="N562" i="14"/>
  <c r="N561" i="14"/>
  <c r="N560" i="14"/>
  <c r="N559" i="14"/>
  <c r="N558" i="14"/>
  <c r="N557" i="14"/>
  <c r="N556" i="14"/>
  <c r="N555" i="14"/>
  <c r="N554" i="14"/>
  <c r="N553" i="14"/>
  <c r="N552" i="14"/>
  <c r="N551" i="14"/>
  <c r="N550" i="14"/>
  <c r="N549" i="14"/>
  <c r="N548" i="14"/>
  <c r="N547" i="14"/>
  <c r="N546" i="14"/>
  <c r="N545" i="14"/>
  <c r="N544" i="14"/>
  <c r="N543" i="14"/>
  <c r="N542" i="14"/>
  <c r="N541" i="14"/>
  <c r="N540" i="14"/>
  <c r="N539" i="14"/>
  <c r="N538" i="14"/>
  <c r="N537" i="14"/>
  <c r="N536" i="14"/>
  <c r="N535" i="14"/>
  <c r="N534" i="14"/>
  <c r="N533" i="14"/>
  <c r="N532" i="14"/>
  <c r="N531" i="14"/>
  <c r="N530" i="14"/>
  <c r="N529" i="14"/>
  <c r="N528" i="14"/>
  <c r="N527" i="14"/>
  <c r="N526" i="14"/>
  <c r="N525" i="14"/>
  <c r="N524" i="14"/>
  <c r="N523" i="14"/>
  <c r="N522" i="14"/>
  <c r="N521" i="14"/>
  <c r="N520" i="14"/>
  <c r="N519" i="14"/>
  <c r="N518" i="14"/>
  <c r="N517" i="14"/>
  <c r="N516" i="14"/>
  <c r="N515" i="14"/>
  <c r="N514" i="14"/>
  <c r="N513" i="14"/>
  <c r="N512" i="14"/>
  <c r="N511" i="14"/>
  <c r="N510" i="14"/>
  <c r="N509" i="14"/>
  <c r="N508" i="14"/>
  <c r="N507" i="14"/>
  <c r="N506" i="14"/>
  <c r="N505" i="14"/>
  <c r="N504" i="14"/>
  <c r="N503" i="14"/>
  <c r="N502" i="14"/>
  <c r="N501" i="14"/>
  <c r="N500" i="14"/>
  <c r="N499" i="14"/>
  <c r="N498" i="14"/>
  <c r="N497" i="14"/>
  <c r="N496" i="14"/>
  <c r="N495" i="14"/>
  <c r="N494" i="14"/>
  <c r="N493" i="14"/>
  <c r="N492" i="14"/>
  <c r="N491" i="14"/>
  <c r="N490" i="14"/>
  <c r="N489" i="14"/>
  <c r="N488" i="14"/>
  <c r="N487" i="14"/>
  <c r="N486" i="14"/>
  <c r="N485" i="14"/>
  <c r="N484" i="14"/>
  <c r="N483" i="14"/>
  <c r="N482" i="14"/>
  <c r="N481" i="14"/>
  <c r="N480" i="14"/>
  <c r="N479" i="14"/>
  <c r="N478" i="14"/>
  <c r="N477" i="14"/>
  <c r="N476" i="14"/>
  <c r="N475" i="14"/>
  <c r="N474" i="14"/>
  <c r="N473" i="14"/>
  <c r="N472" i="14"/>
  <c r="N471" i="14"/>
  <c r="N470" i="14"/>
  <c r="N469" i="14"/>
  <c r="N468" i="14"/>
  <c r="N467" i="14"/>
  <c r="N466" i="14"/>
  <c r="N465" i="14"/>
  <c r="N464" i="14"/>
  <c r="N463" i="14"/>
  <c r="N462" i="14"/>
  <c r="N461" i="14"/>
  <c r="N460" i="14"/>
  <c r="N459" i="14"/>
  <c r="N458" i="14"/>
  <c r="N457" i="14"/>
  <c r="N456" i="14"/>
  <c r="N455" i="14"/>
  <c r="N454" i="14"/>
  <c r="N453" i="14"/>
  <c r="N452" i="14"/>
  <c r="N451" i="14"/>
  <c r="N450" i="14"/>
  <c r="N449" i="14"/>
  <c r="N448" i="14"/>
  <c r="N447" i="14"/>
  <c r="N446" i="14"/>
  <c r="N445" i="14"/>
  <c r="N444" i="14"/>
  <c r="N443" i="14"/>
  <c r="N442" i="14"/>
  <c r="N441" i="14"/>
  <c r="N440" i="14"/>
  <c r="N439" i="14"/>
  <c r="N438" i="14"/>
  <c r="N437" i="14"/>
  <c r="N436" i="14"/>
  <c r="N435" i="14"/>
  <c r="N434" i="14"/>
  <c r="N433" i="14"/>
  <c r="N432" i="14"/>
  <c r="N431" i="14"/>
  <c r="N430" i="14"/>
  <c r="N429" i="14"/>
  <c r="N428" i="14"/>
  <c r="N427" i="14"/>
  <c r="N426" i="14"/>
  <c r="N425" i="14"/>
  <c r="N424" i="14"/>
  <c r="N423" i="14"/>
  <c r="N422" i="14"/>
  <c r="N421" i="14"/>
  <c r="N420" i="14"/>
  <c r="N419" i="14"/>
  <c r="N418" i="14"/>
  <c r="N417" i="14"/>
  <c r="N416" i="14"/>
  <c r="N415" i="14"/>
  <c r="N414" i="14"/>
  <c r="N413" i="14"/>
  <c r="N412" i="14"/>
  <c r="N411" i="14"/>
  <c r="N410" i="14"/>
  <c r="N409" i="14"/>
  <c r="N408" i="14"/>
  <c r="N407" i="14"/>
  <c r="N406" i="14"/>
  <c r="N405" i="14"/>
  <c r="N404" i="14"/>
  <c r="N403" i="14"/>
  <c r="N402" i="14"/>
  <c r="N401" i="14"/>
  <c r="N400" i="14"/>
  <c r="N399" i="14"/>
  <c r="N398" i="14"/>
  <c r="N397" i="14"/>
  <c r="N396" i="14"/>
  <c r="N395" i="14"/>
  <c r="N394" i="14"/>
  <c r="N393" i="14"/>
  <c r="N392" i="14"/>
  <c r="N391" i="14"/>
  <c r="N390" i="14"/>
  <c r="N389" i="14"/>
  <c r="N388" i="14"/>
  <c r="N387" i="14"/>
  <c r="N386" i="14"/>
  <c r="N385" i="14"/>
  <c r="N384" i="14"/>
  <c r="N383" i="14"/>
  <c r="N382" i="14"/>
  <c r="N381" i="14"/>
  <c r="N380" i="14"/>
  <c r="N379" i="14"/>
  <c r="N378" i="14"/>
  <c r="N377" i="14"/>
  <c r="N376" i="14"/>
  <c r="N375" i="14"/>
  <c r="N374" i="14"/>
  <c r="N373" i="14"/>
  <c r="N372" i="14"/>
  <c r="N371" i="14"/>
  <c r="N370" i="14"/>
  <c r="N369" i="14"/>
  <c r="N368" i="14"/>
  <c r="N367" i="14"/>
  <c r="N366" i="14"/>
  <c r="N365" i="14"/>
  <c r="N364" i="14"/>
  <c r="N363" i="14"/>
  <c r="N362" i="14"/>
  <c r="N361" i="14"/>
  <c r="N360" i="14"/>
  <c r="N359" i="14"/>
  <c r="N358" i="14"/>
  <c r="N357" i="14"/>
  <c r="N356" i="14"/>
  <c r="N355" i="14"/>
  <c r="N354" i="14"/>
  <c r="N353" i="14"/>
  <c r="N352" i="14"/>
  <c r="N351" i="14"/>
  <c r="N350" i="14"/>
  <c r="N349" i="14"/>
  <c r="N348" i="14"/>
  <c r="N347" i="14"/>
  <c r="N346" i="14"/>
  <c r="N345" i="14"/>
  <c r="N344" i="14"/>
  <c r="N343" i="14"/>
  <c r="N342" i="14"/>
  <c r="N341" i="14"/>
  <c r="N340" i="14"/>
  <c r="N339" i="14"/>
  <c r="N338" i="14"/>
  <c r="N337" i="14"/>
  <c r="N336" i="14"/>
  <c r="N335" i="14"/>
  <c r="N334" i="14"/>
  <c r="N333" i="14"/>
  <c r="N332" i="14"/>
  <c r="N331" i="14"/>
  <c r="N330" i="14"/>
  <c r="N329" i="14"/>
  <c r="N328" i="14"/>
  <c r="N327" i="14"/>
  <c r="N326" i="14"/>
  <c r="N325" i="14"/>
  <c r="N324" i="14"/>
  <c r="N323" i="14"/>
  <c r="N322" i="14"/>
  <c r="N321" i="14"/>
  <c r="N320" i="14"/>
  <c r="N319" i="14"/>
  <c r="N318" i="14"/>
  <c r="N317" i="14"/>
  <c r="N316" i="14"/>
  <c r="N315" i="14"/>
  <c r="N314" i="14"/>
  <c r="N313" i="14"/>
  <c r="N312" i="14"/>
  <c r="N311" i="14"/>
  <c r="N310" i="14"/>
  <c r="N309" i="14"/>
  <c r="N308" i="14"/>
  <c r="N307" i="14"/>
  <c r="N306" i="14"/>
  <c r="N305" i="14"/>
  <c r="N304" i="14"/>
  <c r="N303" i="14"/>
  <c r="N302" i="14"/>
  <c r="N301" i="14"/>
  <c r="N300" i="14"/>
  <c r="N299" i="14"/>
  <c r="N298" i="14"/>
  <c r="N297" i="14"/>
  <c r="N296" i="14"/>
  <c r="N295" i="14"/>
  <c r="N294" i="14"/>
  <c r="N293" i="14"/>
  <c r="N292" i="14"/>
  <c r="N291" i="14"/>
  <c r="N290" i="14"/>
  <c r="N289" i="14"/>
  <c r="N288" i="14"/>
  <c r="N287" i="14"/>
  <c r="N286" i="14"/>
  <c r="N285" i="14"/>
  <c r="N284" i="14"/>
  <c r="N283" i="14"/>
  <c r="N282" i="14"/>
  <c r="N281" i="14"/>
  <c r="N280" i="14"/>
  <c r="N279" i="14"/>
  <c r="N278" i="14"/>
  <c r="N277" i="14"/>
  <c r="N276" i="14"/>
  <c r="N275" i="14"/>
  <c r="N274" i="14"/>
  <c r="N273" i="14"/>
  <c r="N272" i="14"/>
  <c r="N271" i="14"/>
  <c r="N270" i="14"/>
  <c r="N269" i="14"/>
  <c r="N268" i="14"/>
  <c r="N267" i="14"/>
  <c r="N266" i="14"/>
  <c r="N265" i="14"/>
  <c r="N264" i="14"/>
  <c r="N263" i="14"/>
  <c r="N262" i="14"/>
  <c r="N261" i="14"/>
  <c r="N260" i="14"/>
  <c r="N259" i="14"/>
  <c r="N258" i="14"/>
  <c r="N257" i="14"/>
  <c r="N256" i="14"/>
  <c r="N255" i="14"/>
  <c r="N254" i="14"/>
  <c r="N253" i="14"/>
  <c r="N252" i="14"/>
  <c r="N251" i="14"/>
  <c r="N250" i="14"/>
  <c r="N249" i="14"/>
  <c r="N248" i="14"/>
  <c r="N247" i="14"/>
  <c r="N246" i="14"/>
  <c r="N245" i="14"/>
  <c r="N244" i="14"/>
  <c r="N243" i="14"/>
  <c r="N242" i="14"/>
  <c r="N241" i="14"/>
  <c r="N240" i="14"/>
  <c r="N239" i="14"/>
  <c r="N238" i="14"/>
  <c r="N237" i="14"/>
  <c r="N236" i="14"/>
  <c r="N235" i="14"/>
  <c r="N234" i="14"/>
  <c r="N233" i="14"/>
  <c r="N232" i="14"/>
  <c r="N231" i="14"/>
  <c r="N230" i="14"/>
  <c r="N229" i="14"/>
  <c r="N228" i="14"/>
  <c r="N227" i="14"/>
  <c r="N226" i="14"/>
  <c r="N225" i="14"/>
  <c r="N224" i="14"/>
  <c r="N223" i="14"/>
  <c r="N222" i="14"/>
  <c r="N221" i="14"/>
  <c r="N220" i="14"/>
  <c r="N219" i="14"/>
  <c r="N218" i="14"/>
  <c r="N217" i="14"/>
  <c r="N216" i="14"/>
  <c r="N215" i="14"/>
  <c r="N214" i="14"/>
  <c r="N213" i="14"/>
  <c r="N212" i="14"/>
  <c r="N211" i="14"/>
  <c r="N210" i="14"/>
  <c r="N209" i="14"/>
  <c r="N208" i="14"/>
  <c r="N207" i="14"/>
  <c r="N206" i="14"/>
  <c r="N205" i="14"/>
  <c r="N204" i="14"/>
  <c r="N203" i="14"/>
  <c r="N202" i="14"/>
  <c r="N201" i="14"/>
  <c r="N200" i="14"/>
  <c r="N199" i="14"/>
  <c r="N198" i="14"/>
  <c r="N197" i="14"/>
  <c r="N196" i="14"/>
  <c r="N195" i="14"/>
  <c r="N194" i="14"/>
  <c r="N193" i="14"/>
  <c r="N192" i="14"/>
  <c r="N191" i="14"/>
  <c r="N190" i="14"/>
  <c r="N189" i="14"/>
  <c r="N188" i="14"/>
  <c r="N187" i="14"/>
  <c r="N186" i="14"/>
  <c r="N185" i="14"/>
  <c r="N184" i="14"/>
  <c r="N183" i="14"/>
  <c r="N182" i="14"/>
  <c r="N181" i="14"/>
  <c r="N180" i="14"/>
  <c r="N179" i="14"/>
  <c r="N178" i="14"/>
  <c r="N177" i="14"/>
  <c r="N176" i="14"/>
  <c r="N175" i="14"/>
  <c r="N174" i="14"/>
  <c r="N173" i="14"/>
  <c r="N172" i="14"/>
  <c r="N171" i="14"/>
  <c r="N170" i="14"/>
  <c r="N169" i="14"/>
  <c r="N168" i="14"/>
  <c r="N167" i="14"/>
  <c r="N166" i="14"/>
  <c r="N165" i="14"/>
  <c r="N164" i="14"/>
  <c r="N163" i="14"/>
  <c r="N162" i="14"/>
  <c r="N161" i="14"/>
  <c r="N160" i="14"/>
  <c r="N159" i="14"/>
  <c r="N158" i="14"/>
  <c r="N157" i="14"/>
  <c r="N156" i="14"/>
  <c r="N155" i="14"/>
  <c r="N154" i="14"/>
  <c r="N153" i="14"/>
  <c r="N152" i="14"/>
  <c r="N151" i="14"/>
  <c r="N150" i="14"/>
  <c r="N149" i="14"/>
  <c r="N148" i="14"/>
  <c r="N147" i="14"/>
  <c r="N146" i="14"/>
  <c r="N145" i="14"/>
  <c r="N144" i="14"/>
  <c r="N143" i="14"/>
  <c r="N142" i="14"/>
  <c r="N141" i="14"/>
  <c r="N140" i="14"/>
  <c r="N139" i="14"/>
  <c r="N138" i="14"/>
  <c r="N137" i="14"/>
  <c r="N136" i="14"/>
  <c r="N135" i="14"/>
  <c r="N134" i="14"/>
  <c r="N133" i="14"/>
  <c r="N132" i="14"/>
  <c r="N131" i="14"/>
  <c r="N130" i="14"/>
  <c r="N129" i="14"/>
  <c r="N128" i="14"/>
  <c r="N127" i="14"/>
  <c r="N126" i="14"/>
  <c r="N125" i="14"/>
  <c r="N124" i="14"/>
  <c r="N123" i="14"/>
  <c r="N122" i="14"/>
  <c r="N121" i="14"/>
  <c r="N120" i="14"/>
  <c r="N119" i="14"/>
  <c r="N118" i="14"/>
  <c r="N117" i="14"/>
  <c r="N116" i="14"/>
  <c r="N115" i="14"/>
  <c r="N114" i="14"/>
  <c r="N113" i="14"/>
  <c r="N112" i="14"/>
  <c r="N111" i="14"/>
  <c r="N110" i="14"/>
  <c r="N109" i="14"/>
  <c r="N108" i="14"/>
  <c r="N107" i="14"/>
  <c r="N106" i="14"/>
  <c r="N105" i="14"/>
  <c r="N104" i="14"/>
  <c r="N103" i="14"/>
  <c r="N102" i="14"/>
  <c r="N101" i="14"/>
  <c r="N100" i="14"/>
  <c r="N99" i="14"/>
  <c r="N98" i="14"/>
  <c r="N97" i="14"/>
  <c r="N96" i="14"/>
  <c r="N95" i="14"/>
  <c r="N94" i="14"/>
  <c r="N93" i="14"/>
  <c r="N92" i="14"/>
  <c r="N91" i="14"/>
  <c r="N90" i="14"/>
  <c r="N89" i="14"/>
  <c r="N88" i="14"/>
  <c r="N87" i="14"/>
  <c r="N86" i="14"/>
  <c r="N85" i="14"/>
  <c r="N84" i="14"/>
  <c r="N83" i="14"/>
  <c r="N82" i="14"/>
  <c r="N81" i="14"/>
  <c r="N80" i="14"/>
  <c r="N79" i="14"/>
  <c r="N78" i="14"/>
  <c r="N77" i="14"/>
  <c r="N76" i="14"/>
  <c r="N75" i="14"/>
  <c r="N74" i="14"/>
  <c r="N73" i="14"/>
  <c r="N72" i="14"/>
  <c r="N71" i="14"/>
  <c r="N70" i="14"/>
  <c r="N69" i="14"/>
  <c r="N68" i="14"/>
  <c r="N67" i="14"/>
  <c r="N66" i="14"/>
  <c r="N65" i="14"/>
  <c r="N64" i="14"/>
  <c r="N63" i="14"/>
  <c r="N62" i="14"/>
  <c r="N61" i="14"/>
  <c r="N60" i="14"/>
  <c r="N59" i="14"/>
  <c r="N58" i="14"/>
  <c r="N57" i="14"/>
  <c r="N56" i="14"/>
  <c r="N55" i="14"/>
  <c r="N54" i="14"/>
  <c r="N53" i="14"/>
  <c r="N52" i="14"/>
  <c r="N51" i="14"/>
  <c r="N50" i="14"/>
  <c r="N49" i="14"/>
  <c r="N48" i="14"/>
  <c r="N47" i="14"/>
  <c r="N46" i="14"/>
  <c r="N45" i="14"/>
  <c r="N44" i="14"/>
  <c r="N43" i="14"/>
  <c r="N42" i="14"/>
  <c r="N41" i="14"/>
  <c r="N40" i="14"/>
  <c r="N39" i="14"/>
  <c r="N38" i="14"/>
  <c r="N37" i="14"/>
  <c r="N36" i="14"/>
  <c r="N35" i="14"/>
  <c r="N34" i="14"/>
  <c r="N33" i="14"/>
  <c r="N32" i="14"/>
  <c r="N31" i="14"/>
  <c r="N30" i="14"/>
  <c r="N29" i="14"/>
  <c r="N28" i="14"/>
  <c r="N27" i="14"/>
  <c r="N26" i="14"/>
  <c r="N25" i="14"/>
  <c r="N24" i="14"/>
  <c r="N23" i="14"/>
  <c r="N22" i="14"/>
  <c r="N21" i="14"/>
  <c r="N20" i="14"/>
  <c r="N19" i="14"/>
  <c r="N18" i="14"/>
  <c r="N17" i="14"/>
  <c r="N16" i="14"/>
  <c r="N15" i="14"/>
  <c r="N14" i="14"/>
  <c r="N13" i="14"/>
  <c r="N12" i="14"/>
  <c r="N11" i="14"/>
  <c r="N10" i="14"/>
  <c r="N9" i="14"/>
  <c r="N8" i="14"/>
  <c r="N7" i="14"/>
  <c r="N6" i="14"/>
  <c r="N5" i="14"/>
  <c r="N4" i="14"/>
  <c r="AU56" i="1" l="1"/>
  <c r="L53" i="6" s="1"/>
  <c r="AU54" i="1"/>
  <c r="L51" i="6" s="1"/>
  <c r="AU52" i="1"/>
  <c r="L49" i="6" s="1"/>
  <c r="AU71" i="1"/>
  <c r="L68" i="6" s="1"/>
  <c r="AU70" i="1"/>
  <c r="L67" i="6" s="1"/>
  <c r="AU75" i="1"/>
  <c r="L72" i="6" s="1"/>
  <c r="AU73" i="1"/>
  <c r="L70" i="6" s="1"/>
  <c r="AU76" i="1"/>
  <c r="L73" i="6" s="1"/>
  <c r="AU65" i="1"/>
  <c r="L62" i="6" s="1"/>
  <c r="AU66" i="1"/>
  <c r="L63" i="6" s="1"/>
  <c r="AU62" i="1"/>
  <c r="L59" i="6" s="1"/>
  <c r="AU61" i="1"/>
  <c r="L58" i="6" s="1"/>
  <c r="AU58" i="1"/>
  <c r="L55" i="6" s="1"/>
  <c r="AU64" i="1"/>
  <c r="L61" i="6" s="1"/>
  <c r="AU67" i="1"/>
  <c r="L64" i="6" s="1"/>
  <c r="AU59" i="1"/>
  <c r="L56" i="6" s="1"/>
  <c r="AU72" i="1"/>
  <c r="L69" i="6" s="1"/>
  <c r="AU53" i="1"/>
  <c r="L50" i="6" s="1"/>
  <c r="AU57" i="1"/>
  <c r="L54" i="6" s="1"/>
  <c r="AU63" i="1"/>
  <c r="L60" i="6" s="1"/>
  <c r="AU74" i="1"/>
  <c r="L71" i="6" s="1"/>
  <c r="AU55" i="1"/>
  <c r="L52" i="6" s="1"/>
  <c r="BY9" i="1"/>
  <c r="BY6" i="1"/>
  <c r="BY7" i="1"/>
  <c r="BY8" i="1"/>
  <c r="BY10" i="1"/>
  <c r="BY11" i="1"/>
  <c r="BY12" i="1"/>
  <c r="BY13" i="1"/>
  <c r="BY14" i="1"/>
  <c r="BY15" i="1"/>
  <c r="BY16" i="1"/>
  <c r="BY17" i="1"/>
  <c r="BY18" i="1"/>
  <c r="BY19" i="1"/>
  <c r="BY20" i="1"/>
  <c r="BY21" i="1"/>
  <c r="BY22" i="1"/>
  <c r="BY23" i="1"/>
  <c r="BY24" i="1"/>
  <c r="BY25" i="1"/>
  <c r="BY26" i="1"/>
  <c r="BY27" i="1"/>
  <c r="BY28" i="1"/>
  <c r="BY29" i="1"/>
  <c r="BY30" i="1"/>
  <c r="BY31" i="1"/>
  <c r="BY32" i="1"/>
  <c r="BY33" i="1"/>
  <c r="BY34" i="1"/>
  <c r="BY35" i="1"/>
  <c r="BY36" i="1"/>
  <c r="BY37" i="1"/>
  <c r="BY38" i="1"/>
  <c r="BY39" i="1"/>
  <c r="BY40" i="1"/>
  <c r="BY41" i="1"/>
  <c r="BY42" i="1"/>
  <c r="BY43" i="1"/>
  <c r="BY44" i="1"/>
  <c r="BY45" i="1"/>
  <c r="BY46" i="1"/>
  <c r="BY47" i="1"/>
  <c r="BY48" i="1"/>
  <c r="BY49" i="1"/>
  <c r="BY51" i="1"/>
  <c r="BX6" i="1"/>
  <c r="BX7" i="1"/>
  <c r="BX8" i="1"/>
  <c r="BX9" i="1"/>
  <c r="BX10" i="1"/>
  <c r="BX11" i="1"/>
  <c r="BX12" i="1"/>
  <c r="BX13" i="1"/>
  <c r="BX14" i="1"/>
  <c r="BX15" i="1"/>
  <c r="BX16" i="1"/>
  <c r="BX17" i="1"/>
  <c r="BX18" i="1"/>
  <c r="BX19" i="1"/>
  <c r="BX20" i="1"/>
  <c r="BX21" i="1"/>
  <c r="BX22" i="1"/>
  <c r="BX23" i="1"/>
  <c r="BX24" i="1"/>
  <c r="BX25" i="1"/>
  <c r="BX26" i="1"/>
  <c r="BX27" i="1"/>
  <c r="BX28" i="1"/>
  <c r="BX29" i="1"/>
  <c r="BX30" i="1"/>
  <c r="BX31" i="1"/>
  <c r="BX32" i="1"/>
  <c r="BX33" i="1"/>
  <c r="BX34" i="1"/>
  <c r="BX35" i="1"/>
  <c r="BX36" i="1"/>
  <c r="BX37" i="1"/>
  <c r="BX38" i="1"/>
  <c r="BX39" i="1"/>
  <c r="BX40" i="1"/>
  <c r="BX41" i="1"/>
  <c r="BX42" i="1"/>
  <c r="BX43" i="1"/>
  <c r="BX44" i="1"/>
  <c r="BX45" i="1"/>
  <c r="BX46" i="1"/>
  <c r="BX47" i="1"/>
  <c r="BX48" i="1"/>
  <c r="BX49" i="1"/>
  <c r="BX51" i="1"/>
  <c r="BW6" i="1"/>
  <c r="BW7" i="1"/>
  <c r="BW8" i="1"/>
  <c r="BW9" i="1"/>
  <c r="BW10" i="1"/>
  <c r="BW11" i="1"/>
  <c r="BW12" i="1"/>
  <c r="BW13" i="1"/>
  <c r="BW14" i="1"/>
  <c r="BW15" i="1"/>
  <c r="BW16" i="1"/>
  <c r="BW17" i="1"/>
  <c r="BW18" i="1"/>
  <c r="BW19" i="1"/>
  <c r="BW20" i="1"/>
  <c r="BW21" i="1"/>
  <c r="BW22" i="1"/>
  <c r="BW23" i="1"/>
  <c r="BW24" i="1"/>
  <c r="BW25" i="1"/>
  <c r="BW26" i="1"/>
  <c r="BW27" i="1"/>
  <c r="BW28" i="1"/>
  <c r="BW29" i="1"/>
  <c r="BW30" i="1"/>
  <c r="BW31" i="1"/>
  <c r="BW32" i="1"/>
  <c r="BW33" i="1"/>
  <c r="BW34" i="1"/>
  <c r="BW35" i="1"/>
  <c r="BW36" i="1"/>
  <c r="BW37" i="1"/>
  <c r="BW38" i="1"/>
  <c r="BW39" i="1"/>
  <c r="BW40" i="1"/>
  <c r="BW41" i="1"/>
  <c r="BW42" i="1"/>
  <c r="BW43" i="1"/>
  <c r="BW44" i="1"/>
  <c r="BW45" i="1"/>
  <c r="BW46" i="1"/>
  <c r="BW47" i="1"/>
  <c r="BW48" i="1"/>
  <c r="BW49" i="1"/>
  <c r="BW51" i="1"/>
  <c r="BV6" i="1"/>
  <c r="BV7" i="1"/>
  <c r="BV8" i="1"/>
  <c r="BV9" i="1"/>
  <c r="BV10" i="1"/>
  <c r="BV11" i="1"/>
  <c r="BV12" i="1"/>
  <c r="BV13" i="1"/>
  <c r="BV14" i="1"/>
  <c r="BV15" i="1"/>
  <c r="BV16" i="1"/>
  <c r="BV17" i="1"/>
  <c r="BV18" i="1"/>
  <c r="BV19" i="1"/>
  <c r="BV20" i="1"/>
  <c r="BV21" i="1"/>
  <c r="BV22" i="1"/>
  <c r="BV23" i="1"/>
  <c r="BV24" i="1"/>
  <c r="BV25" i="1"/>
  <c r="BV26" i="1"/>
  <c r="BV27" i="1"/>
  <c r="BV28" i="1"/>
  <c r="BV29" i="1"/>
  <c r="BV30" i="1"/>
  <c r="BV31" i="1"/>
  <c r="BV32" i="1"/>
  <c r="BV33" i="1"/>
  <c r="BV34" i="1"/>
  <c r="BV35" i="1"/>
  <c r="BV36" i="1"/>
  <c r="BV37" i="1"/>
  <c r="BV38" i="1"/>
  <c r="BV39" i="1"/>
  <c r="BV40" i="1"/>
  <c r="BV41" i="1"/>
  <c r="BV42" i="1"/>
  <c r="BV43" i="1"/>
  <c r="BV44" i="1"/>
  <c r="BV45" i="1"/>
  <c r="BV46" i="1"/>
  <c r="BV47" i="1"/>
  <c r="BV48" i="1"/>
  <c r="BV49" i="1"/>
  <c r="BV51" i="1"/>
  <c r="BU6" i="1"/>
  <c r="BU7" i="1"/>
  <c r="BU8" i="1"/>
  <c r="BU9" i="1"/>
  <c r="BU10" i="1"/>
  <c r="BU11" i="1"/>
  <c r="BU12" i="1"/>
  <c r="BU13" i="1"/>
  <c r="BU14" i="1"/>
  <c r="BU15" i="1"/>
  <c r="BU16" i="1"/>
  <c r="BU17" i="1"/>
  <c r="BU18" i="1"/>
  <c r="BU19" i="1"/>
  <c r="BU20" i="1"/>
  <c r="BU21" i="1"/>
  <c r="BU22" i="1"/>
  <c r="BU23" i="1"/>
  <c r="BU24" i="1"/>
  <c r="BU25" i="1"/>
  <c r="BU26" i="1"/>
  <c r="BU27" i="1"/>
  <c r="BU28" i="1"/>
  <c r="BU29" i="1"/>
  <c r="BU30" i="1"/>
  <c r="BU31" i="1"/>
  <c r="BU32" i="1"/>
  <c r="BU33" i="1"/>
  <c r="BU34" i="1"/>
  <c r="BU35" i="1"/>
  <c r="BU36" i="1"/>
  <c r="BU37" i="1"/>
  <c r="BU38" i="1"/>
  <c r="BU39" i="1"/>
  <c r="BU40" i="1"/>
  <c r="BU41" i="1"/>
  <c r="BU42" i="1"/>
  <c r="BU43" i="1"/>
  <c r="BU44" i="1"/>
  <c r="BU45" i="1"/>
  <c r="BU46" i="1"/>
  <c r="BU47" i="1"/>
  <c r="BU48" i="1"/>
  <c r="BU49" i="1"/>
  <c r="BU51" i="1"/>
  <c r="BS6" i="1"/>
  <c r="BS7" i="1"/>
  <c r="BS8" i="1"/>
  <c r="BS9" i="1"/>
  <c r="BS10" i="1"/>
  <c r="BS11" i="1"/>
  <c r="BS12" i="1"/>
  <c r="BS13" i="1"/>
  <c r="BS14" i="1"/>
  <c r="BS15" i="1"/>
  <c r="BS16" i="1"/>
  <c r="BS17" i="1"/>
  <c r="BS18" i="1"/>
  <c r="BS19" i="1"/>
  <c r="BS20" i="1"/>
  <c r="BS21" i="1"/>
  <c r="BS22" i="1"/>
  <c r="BS23" i="1"/>
  <c r="BS24" i="1"/>
  <c r="BS25" i="1"/>
  <c r="BS26" i="1"/>
  <c r="BS27" i="1"/>
  <c r="BS28" i="1"/>
  <c r="BS29" i="1"/>
  <c r="BS30" i="1"/>
  <c r="BS31" i="1"/>
  <c r="BS32" i="1"/>
  <c r="BS33" i="1"/>
  <c r="BS34" i="1"/>
  <c r="BS35" i="1"/>
  <c r="BS36" i="1"/>
  <c r="BS37" i="1"/>
  <c r="BS38" i="1"/>
  <c r="BS39" i="1"/>
  <c r="BS40" i="1"/>
  <c r="BS41" i="1"/>
  <c r="BS42" i="1"/>
  <c r="BS43" i="1"/>
  <c r="BS44" i="1"/>
  <c r="BS45" i="1"/>
  <c r="BS46" i="1"/>
  <c r="BS47" i="1"/>
  <c r="BS48" i="1"/>
  <c r="BS49" i="1"/>
  <c r="BS51" i="1"/>
  <c r="BT6" i="1"/>
  <c r="AY6" i="1" s="1"/>
  <c r="BT7" i="1"/>
  <c r="BT8" i="1"/>
  <c r="BT9" i="1"/>
  <c r="BT10" i="1"/>
  <c r="BT11" i="1"/>
  <c r="BT12" i="1"/>
  <c r="BT13" i="1"/>
  <c r="BT14" i="1"/>
  <c r="BT15" i="1"/>
  <c r="BT16" i="1"/>
  <c r="BT17" i="1"/>
  <c r="BT18" i="1"/>
  <c r="BT19" i="1"/>
  <c r="BT20" i="1"/>
  <c r="BT21" i="1"/>
  <c r="BT22" i="1"/>
  <c r="BT23" i="1"/>
  <c r="BT24" i="1"/>
  <c r="BT25" i="1"/>
  <c r="BT26" i="1"/>
  <c r="BT27" i="1"/>
  <c r="BT28" i="1"/>
  <c r="BT29" i="1"/>
  <c r="BT30" i="1"/>
  <c r="BT31" i="1"/>
  <c r="BT32" i="1"/>
  <c r="BT33" i="1"/>
  <c r="BT34" i="1"/>
  <c r="BT35" i="1"/>
  <c r="BT36" i="1"/>
  <c r="BT37" i="1"/>
  <c r="BT38" i="1"/>
  <c r="BT39" i="1"/>
  <c r="BT40" i="1"/>
  <c r="BT41" i="1"/>
  <c r="BT42" i="1"/>
  <c r="BT43" i="1"/>
  <c r="BT44" i="1"/>
  <c r="BT45" i="1"/>
  <c r="BT46" i="1"/>
  <c r="BT47" i="1"/>
  <c r="BT48" i="1"/>
  <c r="BT49" i="1"/>
  <c r="BT51" i="1"/>
  <c r="BP6" i="1"/>
  <c r="BO6" i="1"/>
  <c r="BN6" i="1"/>
  <c r="BR6" i="1"/>
  <c r="BR7" i="1"/>
  <c r="BR8" i="1"/>
  <c r="BR9" i="1"/>
  <c r="BR10" i="1"/>
  <c r="BR11" i="1"/>
  <c r="BR12" i="1"/>
  <c r="BR13" i="1"/>
  <c r="BR14" i="1"/>
  <c r="BR15" i="1"/>
  <c r="BR16" i="1"/>
  <c r="BR17" i="1"/>
  <c r="BR18" i="1"/>
  <c r="BR19" i="1"/>
  <c r="BR20" i="1"/>
  <c r="BR21" i="1"/>
  <c r="BR22" i="1"/>
  <c r="BR23" i="1"/>
  <c r="BR24" i="1"/>
  <c r="BR25" i="1"/>
  <c r="BR26" i="1"/>
  <c r="BR27" i="1"/>
  <c r="BR28" i="1"/>
  <c r="BR29" i="1"/>
  <c r="BR30" i="1"/>
  <c r="BR31" i="1"/>
  <c r="BR32" i="1"/>
  <c r="BR33" i="1"/>
  <c r="BR34" i="1"/>
  <c r="BR35" i="1"/>
  <c r="BR36" i="1"/>
  <c r="BR37" i="1"/>
  <c r="BR38" i="1"/>
  <c r="BR39" i="1"/>
  <c r="BR40" i="1"/>
  <c r="BR41" i="1"/>
  <c r="BR42" i="1"/>
  <c r="BR43" i="1"/>
  <c r="BR44" i="1"/>
  <c r="BR45" i="1"/>
  <c r="BR46" i="1"/>
  <c r="BR47" i="1"/>
  <c r="BR48" i="1"/>
  <c r="BR49" i="1"/>
  <c r="BR51" i="1"/>
  <c r="BQ6" i="1"/>
  <c r="BQ7" i="1"/>
  <c r="BQ8" i="1"/>
  <c r="BQ9" i="1"/>
  <c r="BQ10" i="1"/>
  <c r="BQ11" i="1"/>
  <c r="BQ12" i="1"/>
  <c r="BQ13" i="1"/>
  <c r="BQ14" i="1"/>
  <c r="BQ15" i="1"/>
  <c r="BQ16" i="1"/>
  <c r="BQ17" i="1"/>
  <c r="BQ18" i="1"/>
  <c r="BQ19" i="1"/>
  <c r="BQ20" i="1"/>
  <c r="BQ21" i="1"/>
  <c r="BQ22" i="1"/>
  <c r="BQ23" i="1"/>
  <c r="BQ24" i="1"/>
  <c r="BQ25" i="1"/>
  <c r="BQ26" i="1"/>
  <c r="BQ27" i="1"/>
  <c r="BQ28" i="1"/>
  <c r="BQ29" i="1"/>
  <c r="BQ30" i="1"/>
  <c r="BQ31" i="1"/>
  <c r="BQ32" i="1"/>
  <c r="BQ33" i="1"/>
  <c r="BQ34" i="1"/>
  <c r="BQ35" i="1"/>
  <c r="BQ36" i="1"/>
  <c r="BQ37" i="1"/>
  <c r="BQ38" i="1"/>
  <c r="BQ39" i="1"/>
  <c r="BQ40" i="1"/>
  <c r="BQ41" i="1"/>
  <c r="BQ42" i="1"/>
  <c r="BQ43" i="1"/>
  <c r="BQ44" i="1"/>
  <c r="BQ45" i="1"/>
  <c r="BQ46" i="1"/>
  <c r="BQ47" i="1"/>
  <c r="BQ48" i="1"/>
  <c r="BQ49" i="1"/>
  <c r="BQ51" i="1"/>
  <c r="BM6" i="1"/>
  <c r="BM7" i="1"/>
  <c r="BM8" i="1"/>
  <c r="BM9" i="1"/>
  <c r="BM10" i="1"/>
  <c r="BM11" i="1"/>
  <c r="BM12" i="1"/>
  <c r="BM13" i="1"/>
  <c r="BM14" i="1"/>
  <c r="BM15" i="1"/>
  <c r="BM16" i="1"/>
  <c r="BM17" i="1"/>
  <c r="BM18" i="1"/>
  <c r="BM19" i="1"/>
  <c r="BM20" i="1"/>
  <c r="BM21" i="1"/>
  <c r="BM22" i="1"/>
  <c r="BM23" i="1"/>
  <c r="BM24" i="1"/>
  <c r="BM25" i="1"/>
  <c r="BM26" i="1"/>
  <c r="BM27" i="1"/>
  <c r="BM28" i="1"/>
  <c r="BM29" i="1"/>
  <c r="BM30" i="1"/>
  <c r="BM31" i="1"/>
  <c r="BM32" i="1"/>
  <c r="BM33" i="1"/>
  <c r="BM34" i="1"/>
  <c r="BM35" i="1"/>
  <c r="BM36" i="1"/>
  <c r="BM37" i="1"/>
  <c r="BM38" i="1"/>
  <c r="BM39" i="1"/>
  <c r="BM40" i="1"/>
  <c r="BM41" i="1"/>
  <c r="BM42" i="1"/>
  <c r="BM43" i="1"/>
  <c r="BM44" i="1"/>
  <c r="BM45" i="1"/>
  <c r="BM46" i="1"/>
  <c r="BM47" i="1"/>
  <c r="BM48" i="1"/>
  <c r="BM49" i="1"/>
  <c r="BM51" i="1"/>
  <c r="BL6" i="1"/>
  <c r="BK6" i="1"/>
  <c r="BJ6" i="1"/>
  <c r="BI6" i="1"/>
  <c r="BH6" i="1"/>
  <c r="BG6" i="1"/>
  <c r="BL7" i="1"/>
  <c r="BL8" i="1"/>
  <c r="BL9" i="1"/>
  <c r="BL10" i="1"/>
  <c r="BL11" i="1"/>
  <c r="BL12" i="1"/>
  <c r="BL13" i="1"/>
  <c r="BL14" i="1"/>
  <c r="BL15" i="1"/>
  <c r="BL16" i="1"/>
  <c r="BL17" i="1"/>
  <c r="BL18" i="1"/>
  <c r="BL19" i="1"/>
  <c r="BL20" i="1"/>
  <c r="BL21" i="1"/>
  <c r="BL22" i="1"/>
  <c r="BL23" i="1"/>
  <c r="BL24" i="1"/>
  <c r="BL25" i="1"/>
  <c r="BL26" i="1"/>
  <c r="BL27" i="1"/>
  <c r="BL28" i="1"/>
  <c r="BL29" i="1"/>
  <c r="BL30" i="1"/>
  <c r="BL31" i="1"/>
  <c r="BL32" i="1"/>
  <c r="BL33" i="1"/>
  <c r="BL34" i="1"/>
  <c r="BL35" i="1"/>
  <c r="BL36" i="1"/>
  <c r="BL37" i="1"/>
  <c r="BL38" i="1"/>
  <c r="BL39" i="1"/>
  <c r="BL40" i="1"/>
  <c r="BL41" i="1"/>
  <c r="BL42" i="1"/>
  <c r="BL43" i="1"/>
  <c r="BL44" i="1"/>
  <c r="BL45" i="1"/>
  <c r="BL46" i="1"/>
  <c r="BL47" i="1"/>
  <c r="BL48" i="1"/>
  <c r="BL49" i="1"/>
  <c r="BL51" i="1"/>
  <c r="BL77" i="1"/>
  <c r="BL78" i="1"/>
  <c r="BL79" i="1"/>
  <c r="AZ6" i="1" l="1"/>
  <c r="AX6" i="1"/>
  <c r="AW6" i="1"/>
  <c r="J6" i="1"/>
  <c r="J7" i="1"/>
  <c r="J8" i="1"/>
  <c r="J9" i="1"/>
  <c r="J10" i="1"/>
  <c r="J11" i="1"/>
  <c r="J12" i="1"/>
  <c r="J13" i="1"/>
  <c r="J14" i="1"/>
  <c r="J15" i="1"/>
  <c r="J16" i="1"/>
  <c r="J17" i="1"/>
  <c r="J18" i="1"/>
  <c r="J19" i="1"/>
  <c r="J20" i="1"/>
  <c r="J21" i="1"/>
  <c r="J22" i="1"/>
  <c r="J23" i="1"/>
  <c r="J24" i="1"/>
  <c r="J25" i="1"/>
  <c r="J26" i="1"/>
  <c r="J27" i="1"/>
  <c r="J28" i="1"/>
  <c r="J29" i="1"/>
  <c r="J30" i="1"/>
  <c r="J31" i="1"/>
  <c r="J32" i="1"/>
  <c r="J33" i="1"/>
  <c r="J34" i="1"/>
  <c r="J35" i="1"/>
  <c r="J36" i="1"/>
  <c r="J37" i="1"/>
  <c r="J38" i="1"/>
  <c r="J39" i="1"/>
  <c r="J40" i="1"/>
  <c r="J41" i="1"/>
  <c r="J42" i="1"/>
  <c r="J43" i="1"/>
  <c r="J44" i="1"/>
  <c r="J45" i="1"/>
  <c r="J46" i="1"/>
  <c r="J47" i="1"/>
  <c r="J48" i="1"/>
  <c r="J49" i="1"/>
  <c r="J51" i="1"/>
  <c r="I6" i="1"/>
  <c r="I7" i="1"/>
  <c r="I8" i="1"/>
  <c r="I9" i="1"/>
  <c r="I10" i="1"/>
  <c r="I11" i="1"/>
  <c r="I12" i="1"/>
  <c r="I13" i="1"/>
  <c r="I14" i="1"/>
  <c r="I15" i="1"/>
  <c r="I16" i="1"/>
  <c r="I17" i="1"/>
  <c r="I18" i="1"/>
  <c r="I19" i="1"/>
  <c r="I20" i="1"/>
  <c r="I21" i="1"/>
  <c r="I22" i="1"/>
  <c r="I23" i="1"/>
  <c r="I24" i="1"/>
  <c r="I25" i="1"/>
  <c r="I26" i="1"/>
  <c r="I27" i="1"/>
  <c r="I28" i="1"/>
  <c r="I29" i="1"/>
  <c r="I30" i="1"/>
  <c r="I31" i="1"/>
  <c r="I32" i="1"/>
  <c r="I33" i="1"/>
  <c r="I34" i="1"/>
  <c r="I35" i="1"/>
  <c r="I36" i="1"/>
  <c r="I37" i="1"/>
  <c r="I38" i="1"/>
  <c r="I39" i="1"/>
  <c r="I40" i="1"/>
  <c r="I41" i="1"/>
  <c r="I42" i="1"/>
  <c r="I43" i="1"/>
  <c r="I44" i="1"/>
  <c r="I45" i="1"/>
  <c r="I46" i="1"/>
  <c r="I47" i="1"/>
  <c r="I48" i="1"/>
  <c r="I49" i="1"/>
  <c r="I51" i="1"/>
  <c r="H6" i="1"/>
  <c r="H7" i="1"/>
  <c r="H8" i="1"/>
  <c r="H9" i="1"/>
  <c r="H10" i="1"/>
  <c r="H11" i="1"/>
  <c r="H12" i="1"/>
  <c r="H13" i="1"/>
  <c r="H14" i="1"/>
  <c r="H15" i="1"/>
  <c r="H16" i="1"/>
  <c r="H17" i="1"/>
  <c r="H18" i="1"/>
  <c r="H19" i="1"/>
  <c r="H20" i="1"/>
  <c r="H21" i="1"/>
  <c r="H22" i="1"/>
  <c r="H23" i="1"/>
  <c r="H24" i="1"/>
  <c r="H25" i="1"/>
  <c r="H26" i="1"/>
  <c r="H27" i="1"/>
  <c r="H28" i="1"/>
  <c r="H29" i="1"/>
  <c r="H30" i="1"/>
  <c r="H31" i="1"/>
  <c r="H32" i="1"/>
  <c r="H33" i="1"/>
  <c r="H34" i="1"/>
  <c r="H35" i="1"/>
  <c r="H36" i="1"/>
  <c r="H37" i="1"/>
  <c r="H38" i="1"/>
  <c r="H39" i="1"/>
  <c r="H40" i="1"/>
  <c r="H41" i="1"/>
  <c r="H42" i="1"/>
  <c r="H43" i="1"/>
  <c r="H44" i="1"/>
  <c r="H45" i="1"/>
  <c r="H46" i="1"/>
  <c r="H47" i="1"/>
  <c r="H48" i="1"/>
  <c r="H49" i="1"/>
  <c r="H51" i="1"/>
  <c r="G6" i="1"/>
  <c r="G7" i="1"/>
  <c r="G8" i="1"/>
  <c r="G9" i="1"/>
  <c r="G10" i="1"/>
  <c r="G11" i="1"/>
  <c r="G12" i="1"/>
  <c r="G13" i="1"/>
  <c r="G14" i="1"/>
  <c r="G15" i="1"/>
  <c r="G16" i="1"/>
  <c r="G17" i="1"/>
  <c r="G18" i="1"/>
  <c r="G19" i="1"/>
  <c r="G20" i="1"/>
  <c r="G21" i="1"/>
  <c r="G22" i="1"/>
  <c r="G23" i="1"/>
  <c r="G24" i="1"/>
  <c r="G25" i="1"/>
  <c r="G26" i="1"/>
  <c r="G27" i="1"/>
  <c r="G28" i="1"/>
  <c r="G29" i="1"/>
  <c r="G30" i="1"/>
  <c r="G31" i="1"/>
  <c r="G32" i="1"/>
  <c r="G33" i="1"/>
  <c r="G34" i="1"/>
  <c r="G35" i="1"/>
  <c r="G36" i="1"/>
  <c r="G37" i="1"/>
  <c r="G38" i="1"/>
  <c r="G39" i="1"/>
  <c r="G40" i="1"/>
  <c r="G41" i="1"/>
  <c r="G42" i="1"/>
  <c r="G43" i="1"/>
  <c r="G44" i="1"/>
  <c r="G45" i="1"/>
  <c r="G46" i="1"/>
  <c r="G47" i="1"/>
  <c r="G48" i="1"/>
  <c r="G49" i="1"/>
  <c r="G51" i="1"/>
  <c r="AY79" i="1"/>
  <c r="AY78" i="1"/>
  <c r="AY77" i="1"/>
  <c r="AY51" i="1"/>
  <c r="BP51" i="1"/>
  <c r="BO51" i="1"/>
  <c r="BN51" i="1"/>
  <c r="BK51" i="1"/>
  <c r="BJ51" i="1"/>
  <c r="BI51" i="1"/>
  <c r="BH51" i="1"/>
  <c r="BG51" i="1"/>
  <c r="AY50" i="1"/>
  <c r="AY49" i="1"/>
  <c r="BP49" i="1"/>
  <c r="BO49" i="1"/>
  <c r="BN49" i="1"/>
  <c r="BK49" i="1"/>
  <c r="BJ49" i="1"/>
  <c r="BI49" i="1"/>
  <c r="BH49" i="1"/>
  <c r="BG49" i="1"/>
  <c r="AY48" i="1"/>
  <c r="BP48" i="1"/>
  <c r="BO48" i="1"/>
  <c r="BN48" i="1"/>
  <c r="BK48" i="1"/>
  <c r="BJ48" i="1"/>
  <c r="BI48" i="1"/>
  <c r="BH48" i="1"/>
  <c r="BG48" i="1"/>
  <c r="AY47" i="1"/>
  <c r="BP47" i="1"/>
  <c r="BO47" i="1"/>
  <c r="BN47" i="1"/>
  <c r="BK47" i="1"/>
  <c r="BJ47" i="1"/>
  <c r="BI47" i="1"/>
  <c r="BH47" i="1"/>
  <c r="BG47" i="1"/>
  <c r="AY46" i="1"/>
  <c r="BP46" i="1"/>
  <c r="BO46" i="1"/>
  <c r="BN46" i="1"/>
  <c r="BK46" i="1"/>
  <c r="BJ46" i="1"/>
  <c r="BI46" i="1"/>
  <c r="BH46" i="1"/>
  <c r="BG46" i="1"/>
  <c r="AY45" i="1"/>
  <c r="BP45" i="1"/>
  <c r="BO45" i="1"/>
  <c r="BN45" i="1"/>
  <c r="BK45" i="1"/>
  <c r="BJ45" i="1"/>
  <c r="BI45" i="1"/>
  <c r="BH45" i="1"/>
  <c r="BG45" i="1"/>
  <c r="AY44" i="1"/>
  <c r="BP44" i="1"/>
  <c r="BO44" i="1"/>
  <c r="BN44" i="1"/>
  <c r="BK44" i="1"/>
  <c r="BJ44" i="1"/>
  <c r="BI44" i="1"/>
  <c r="BH44" i="1"/>
  <c r="BG44" i="1"/>
  <c r="AY43" i="1"/>
  <c r="BP43" i="1"/>
  <c r="BO43" i="1"/>
  <c r="BN43" i="1"/>
  <c r="BK43" i="1"/>
  <c r="BJ43" i="1"/>
  <c r="BI43" i="1"/>
  <c r="BH43" i="1"/>
  <c r="BG43" i="1"/>
  <c r="AY42" i="1"/>
  <c r="BP42" i="1"/>
  <c r="BO42" i="1"/>
  <c r="BN42" i="1"/>
  <c r="BK42" i="1"/>
  <c r="BJ42" i="1"/>
  <c r="BI42" i="1"/>
  <c r="BH42" i="1"/>
  <c r="BG42" i="1"/>
  <c r="AY41" i="1"/>
  <c r="BP41" i="1"/>
  <c r="BO41" i="1"/>
  <c r="BN41" i="1"/>
  <c r="BK41" i="1"/>
  <c r="BJ41" i="1"/>
  <c r="BI41" i="1"/>
  <c r="BH41" i="1"/>
  <c r="BG41" i="1"/>
  <c r="AY40" i="1"/>
  <c r="BP40" i="1"/>
  <c r="BO40" i="1"/>
  <c r="BN40" i="1"/>
  <c r="BK40" i="1"/>
  <c r="BJ40" i="1"/>
  <c r="BI40" i="1"/>
  <c r="BH40" i="1"/>
  <c r="BG40" i="1"/>
  <c r="AY39" i="1"/>
  <c r="BP39" i="1"/>
  <c r="BO39" i="1"/>
  <c r="BN39" i="1"/>
  <c r="BK39" i="1"/>
  <c r="BJ39" i="1"/>
  <c r="BI39" i="1"/>
  <c r="BH39" i="1"/>
  <c r="BG39" i="1"/>
  <c r="AY38" i="1"/>
  <c r="BP38" i="1"/>
  <c r="BO38" i="1"/>
  <c r="BN38" i="1"/>
  <c r="BK38" i="1"/>
  <c r="BJ38" i="1"/>
  <c r="BI38" i="1"/>
  <c r="BH38" i="1"/>
  <c r="BG38" i="1"/>
  <c r="AY37" i="1"/>
  <c r="BP37" i="1"/>
  <c r="BO37" i="1"/>
  <c r="BN37" i="1"/>
  <c r="BK37" i="1"/>
  <c r="BJ37" i="1"/>
  <c r="BI37" i="1"/>
  <c r="BH37" i="1"/>
  <c r="BG37" i="1"/>
  <c r="AY36" i="1"/>
  <c r="BP36" i="1"/>
  <c r="BO36" i="1"/>
  <c r="BN36" i="1"/>
  <c r="BK36" i="1"/>
  <c r="BJ36" i="1"/>
  <c r="BI36" i="1"/>
  <c r="BH36" i="1"/>
  <c r="BG36" i="1"/>
  <c r="AY35" i="1"/>
  <c r="BP35" i="1"/>
  <c r="BO35" i="1"/>
  <c r="BN35" i="1"/>
  <c r="BK35" i="1"/>
  <c r="BJ35" i="1"/>
  <c r="BI35" i="1"/>
  <c r="BH35" i="1"/>
  <c r="BG35" i="1"/>
  <c r="AY34" i="1"/>
  <c r="BP34" i="1"/>
  <c r="BO34" i="1"/>
  <c r="BN34" i="1"/>
  <c r="BK34" i="1"/>
  <c r="BJ34" i="1"/>
  <c r="BI34" i="1"/>
  <c r="BH34" i="1"/>
  <c r="BG34" i="1"/>
  <c r="AY33" i="1"/>
  <c r="BP33" i="1"/>
  <c r="BO33" i="1"/>
  <c r="BN33" i="1"/>
  <c r="BK33" i="1"/>
  <c r="BJ33" i="1"/>
  <c r="BI33" i="1"/>
  <c r="BH33" i="1"/>
  <c r="BG33" i="1"/>
  <c r="AY32" i="1"/>
  <c r="BP32" i="1"/>
  <c r="BO32" i="1"/>
  <c r="BN32" i="1"/>
  <c r="BK32" i="1"/>
  <c r="BJ32" i="1"/>
  <c r="BI32" i="1"/>
  <c r="BH32" i="1"/>
  <c r="BG32" i="1"/>
  <c r="AY31" i="1"/>
  <c r="BP31" i="1"/>
  <c r="BO31" i="1"/>
  <c r="BN31" i="1"/>
  <c r="BK31" i="1"/>
  <c r="BJ31" i="1"/>
  <c r="BI31" i="1"/>
  <c r="BH31" i="1"/>
  <c r="BG31" i="1"/>
  <c r="AY30" i="1"/>
  <c r="BP30" i="1"/>
  <c r="BO30" i="1"/>
  <c r="BN30" i="1"/>
  <c r="BK30" i="1"/>
  <c r="BJ30" i="1"/>
  <c r="BI30" i="1"/>
  <c r="BH30" i="1"/>
  <c r="BG30" i="1"/>
  <c r="AY29" i="1"/>
  <c r="BP29" i="1"/>
  <c r="BO29" i="1"/>
  <c r="BN29" i="1"/>
  <c r="BK29" i="1"/>
  <c r="BJ29" i="1"/>
  <c r="BI29" i="1"/>
  <c r="BH29" i="1"/>
  <c r="BG29" i="1"/>
  <c r="AY28" i="1"/>
  <c r="BP28" i="1"/>
  <c r="BO28" i="1"/>
  <c r="BN28" i="1"/>
  <c r="BK28" i="1"/>
  <c r="BJ28" i="1"/>
  <c r="BI28" i="1"/>
  <c r="BH28" i="1"/>
  <c r="BG28" i="1"/>
  <c r="AY27" i="1"/>
  <c r="BP27" i="1"/>
  <c r="BO27" i="1"/>
  <c r="BN27" i="1"/>
  <c r="BK27" i="1"/>
  <c r="BJ27" i="1"/>
  <c r="BI27" i="1"/>
  <c r="BH27" i="1"/>
  <c r="BG27" i="1"/>
  <c r="AY26" i="1"/>
  <c r="BP26" i="1"/>
  <c r="BO26" i="1"/>
  <c r="BN26" i="1"/>
  <c r="BK26" i="1"/>
  <c r="BJ26" i="1"/>
  <c r="BI26" i="1"/>
  <c r="BH26" i="1"/>
  <c r="BG26" i="1"/>
  <c r="AY25" i="1"/>
  <c r="BP25" i="1"/>
  <c r="BO25" i="1"/>
  <c r="BN25" i="1"/>
  <c r="BK25" i="1"/>
  <c r="BJ25" i="1"/>
  <c r="BI25" i="1"/>
  <c r="BH25" i="1"/>
  <c r="BG25" i="1"/>
  <c r="AY24" i="1"/>
  <c r="BP24" i="1"/>
  <c r="BO24" i="1"/>
  <c r="BN24" i="1"/>
  <c r="BK24" i="1"/>
  <c r="BJ24" i="1"/>
  <c r="BI24" i="1"/>
  <c r="BH24" i="1"/>
  <c r="BG24" i="1"/>
  <c r="AY23" i="1"/>
  <c r="BP23" i="1"/>
  <c r="BO23" i="1"/>
  <c r="BN23" i="1"/>
  <c r="BK23" i="1"/>
  <c r="BJ23" i="1"/>
  <c r="BI23" i="1"/>
  <c r="BH23" i="1"/>
  <c r="BG23" i="1"/>
  <c r="AY22" i="1"/>
  <c r="BP22" i="1"/>
  <c r="BO22" i="1"/>
  <c r="BN22" i="1"/>
  <c r="BK22" i="1"/>
  <c r="BJ22" i="1"/>
  <c r="BI22" i="1"/>
  <c r="BH22" i="1"/>
  <c r="BG22" i="1"/>
  <c r="AY21" i="1"/>
  <c r="BP21" i="1"/>
  <c r="BO21" i="1"/>
  <c r="BN21" i="1"/>
  <c r="BK21" i="1"/>
  <c r="BJ21" i="1"/>
  <c r="BI21" i="1"/>
  <c r="BH21" i="1"/>
  <c r="BG21" i="1"/>
  <c r="AY20" i="1"/>
  <c r="BP20" i="1"/>
  <c r="BO20" i="1"/>
  <c r="BN20" i="1"/>
  <c r="BK20" i="1"/>
  <c r="BJ20" i="1"/>
  <c r="BI20" i="1"/>
  <c r="BH20" i="1"/>
  <c r="BG20" i="1"/>
  <c r="AY19" i="1"/>
  <c r="BP19" i="1"/>
  <c r="BO19" i="1"/>
  <c r="BN19" i="1"/>
  <c r="BK19" i="1"/>
  <c r="BJ19" i="1"/>
  <c r="BI19" i="1"/>
  <c r="BH19" i="1"/>
  <c r="BG19" i="1"/>
  <c r="AY18" i="1"/>
  <c r="BP18" i="1"/>
  <c r="BO18" i="1"/>
  <c r="BN18" i="1"/>
  <c r="BK18" i="1"/>
  <c r="BJ18" i="1"/>
  <c r="BI18" i="1"/>
  <c r="BH18" i="1"/>
  <c r="BG18" i="1"/>
  <c r="AY17" i="1"/>
  <c r="BP17" i="1"/>
  <c r="BO17" i="1"/>
  <c r="BN17" i="1"/>
  <c r="BK17" i="1"/>
  <c r="BJ17" i="1"/>
  <c r="BI17" i="1"/>
  <c r="BH17" i="1"/>
  <c r="BG17" i="1"/>
  <c r="AY16" i="1"/>
  <c r="BP16" i="1"/>
  <c r="BO16" i="1"/>
  <c r="BN16" i="1"/>
  <c r="BK16" i="1"/>
  <c r="BJ16" i="1"/>
  <c r="BI16" i="1"/>
  <c r="BH16" i="1"/>
  <c r="BG16" i="1"/>
  <c r="AY15" i="1"/>
  <c r="BP15" i="1"/>
  <c r="BO15" i="1"/>
  <c r="BN15" i="1"/>
  <c r="BK15" i="1"/>
  <c r="BJ15" i="1"/>
  <c r="BI15" i="1"/>
  <c r="BH15" i="1"/>
  <c r="BG15" i="1"/>
  <c r="AY14" i="1"/>
  <c r="BP14" i="1"/>
  <c r="BO14" i="1"/>
  <c r="BN14" i="1"/>
  <c r="BK14" i="1"/>
  <c r="BJ14" i="1"/>
  <c r="BI14" i="1"/>
  <c r="BH14" i="1"/>
  <c r="BG14" i="1"/>
  <c r="AY13" i="1"/>
  <c r="BP13" i="1"/>
  <c r="BO13" i="1"/>
  <c r="BN13" i="1"/>
  <c r="BK13" i="1"/>
  <c r="BJ13" i="1"/>
  <c r="BI13" i="1"/>
  <c r="BH13" i="1"/>
  <c r="BG13" i="1"/>
  <c r="AY12" i="1"/>
  <c r="BP12" i="1"/>
  <c r="BO12" i="1"/>
  <c r="BN12" i="1"/>
  <c r="BK12" i="1"/>
  <c r="BJ12" i="1"/>
  <c r="BI12" i="1"/>
  <c r="BH12" i="1"/>
  <c r="BG12" i="1"/>
  <c r="AY11" i="1"/>
  <c r="BP11" i="1"/>
  <c r="BO11" i="1"/>
  <c r="BN11" i="1"/>
  <c r="BK11" i="1"/>
  <c r="BJ11" i="1"/>
  <c r="BI11" i="1"/>
  <c r="BH11" i="1"/>
  <c r="BG11" i="1"/>
  <c r="AY10" i="1"/>
  <c r="BP10" i="1"/>
  <c r="BO10" i="1"/>
  <c r="BN10" i="1"/>
  <c r="BK10" i="1"/>
  <c r="BJ10" i="1"/>
  <c r="BI10" i="1"/>
  <c r="BH10" i="1"/>
  <c r="BG10" i="1"/>
  <c r="AY9" i="1"/>
  <c r="BP9" i="1"/>
  <c r="BO9" i="1"/>
  <c r="BN9" i="1"/>
  <c r="BK9" i="1"/>
  <c r="BJ9" i="1"/>
  <c r="BI9" i="1"/>
  <c r="BH9" i="1"/>
  <c r="BG9" i="1"/>
  <c r="AY8" i="1"/>
  <c r="BP8" i="1"/>
  <c r="BO8" i="1"/>
  <c r="BN8" i="1"/>
  <c r="BK8" i="1"/>
  <c r="BJ8" i="1"/>
  <c r="BI8" i="1"/>
  <c r="BH8" i="1"/>
  <c r="BG8" i="1"/>
  <c r="AY7" i="1"/>
  <c r="BP7" i="1"/>
  <c r="BO7" i="1"/>
  <c r="BN7" i="1"/>
  <c r="BK7" i="1"/>
  <c r="BJ7" i="1"/>
  <c r="BI7" i="1"/>
  <c r="BH7" i="1"/>
  <c r="BG7" i="1"/>
  <c r="B43" i="1"/>
  <c r="B43" i="5" s="1"/>
  <c r="D43" i="1"/>
  <c r="D43" i="5" s="1"/>
  <c r="E43" i="1"/>
  <c r="F43" i="1"/>
  <c r="K43" i="1"/>
  <c r="AK43" i="1"/>
  <c r="AL43" i="1"/>
  <c r="AM43" i="1"/>
  <c r="AN43" i="1"/>
  <c r="AO43" i="1"/>
  <c r="AP43" i="1"/>
  <c r="AQ43" i="1"/>
  <c r="AR43" i="1"/>
  <c r="AS43" i="1"/>
  <c r="AT43" i="1"/>
  <c r="B41" i="1"/>
  <c r="B41" i="5" s="1"/>
  <c r="D41" i="1"/>
  <c r="D41" i="5" s="1"/>
  <c r="E41" i="1"/>
  <c r="F41" i="1"/>
  <c r="AK41" i="1"/>
  <c r="AL41" i="1"/>
  <c r="AM41" i="1"/>
  <c r="AN41" i="1"/>
  <c r="AO41" i="1"/>
  <c r="AP41" i="1"/>
  <c r="AQ41" i="1"/>
  <c r="AR41" i="1"/>
  <c r="AS41" i="1"/>
  <c r="AT41" i="1"/>
  <c r="B56" i="5"/>
  <c r="D56" i="5"/>
  <c r="B20" i="1"/>
  <c r="B20" i="5" s="1"/>
  <c r="D20" i="1"/>
  <c r="D20" i="5" s="1"/>
  <c r="E20" i="1"/>
  <c r="F20" i="1"/>
  <c r="K20" i="1"/>
  <c r="AK20" i="1"/>
  <c r="AL20" i="1"/>
  <c r="AM20" i="1"/>
  <c r="AN20" i="1"/>
  <c r="AO20" i="1"/>
  <c r="AP20" i="1"/>
  <c r="AQ20" i="1"/>
  <c r="AR20" i="1"/>
  <c r="AS20" i="1"/>
  <c r="AT20" i="1"/>
  <c r="B35" i="1"/>
  <c r="B35" i="5" s="1"/>
  <c r="D35" i="1"/>
  <c r="D35" i="5" s="1"/>
  <c r="E35" i="1"/>
  <c r="F35" i="1"/>
  <c r="K35" i="1"/>
  <c r="AK35" i="1"/>
  <c r="AL35" i="1"/>
  <c r="AM35" i="1"/>
  <c r="AN35" i="1"/>
  <c r="AO35" i="1"/>
  <c r="AP35" i="1"/>
  <c r="AQ35" i="1"/>
  <c r="AR35" i="1"/>
  <c r="AS35" i="1"/>
  <c r="AT35" i="1"/>
  <c r="B36" i="1"/>
  <c r="B36" i="5" s="1"/>
  <c r="D36" i="1"/>
  <c r="D36" i="5" s="1"/>
  <c r="E36" i="1"/>
  <c r="F36" i="1"/>
  <c r="K36" i="1"/>
  <c r="AK36" i="1"/>
  <c r="AL36" i="1"/>
  <c r="AM36" i="1"/>
  <c r="AN36" i="1"/>
  <c r="AO36" i="1"/>
  <c r="AP36" i="1"/>
  <c r="AQ36" i="1"/>
  <c r="AR36" i="1"/>
  <c r="AS36" i="1"/>
  <c r="AT36" i="1"/>
  <c r="B49" i="1"/>
  <c r="B49" i="5" s="1"/>
  <c r="D49" i="1"/>
  <c r="D49" i="5" s="1"/>
  <c r="E49" i="1"/>
  <c r="F49" i="1"/>
  <c r="K49" i="1"/>
  <c r="AK49" i="1"/>
  <c r="AL49" i="1"/>
  <c r="AM49" i="1"/>
  <c r="AN49" i="1"/>
  <c r="AO49" i="1"/>
  <c r="AP49" i="1"/>
  <c r="AQ49" i="1"/>
  <c r="AR49" i="1"/>
  <c r="AS49" i="1"/>
  <c r="AT49" i="1"/>
  <c r="B28" i="1"/>
  <c r="B28" i="5" s="1"/>
  <c r="D28" i="1"/>
  <c r="D28" i="5" s="1"/>
  <c r="E28" i="1"/>
  <c r="F28" i="1"/>
  <c r="K28" i="1"/>
  <c r="AK28" i="1"/>
  <c r="AL28" i="1"/>
  <c r="AM28" i="1"/>
  <c r="AN28" i="1"/>
  <c r="AO28" i="1"/>
  <c r="AP28" i="1"/>
  <c r="AQ28" i="1"/>
  <c r="AR28" i="1"/>
  <c r="AS28" i="1"/>
  <c r="AT28" i="1"/>
  <c r="B44" i="1"/>
  <c r="B44" i="5" s="1"/>
  <c r="D44" i="1"/>
  <c r="D44" i="5" s="1"/>
  <c r="E44" i="1"/>
  <c r="F44" i="1"/>
  <c r="AK44" i="1"/>
  <c r="AL44" i="1"/>
  <c r="AM44" i="1"/>
  <c r="AN44" i="1"/>
  <c r="AO44" i="1"/>
  <c r="AP44" i="1"/>
  <c r="AQ44" i="1"/>
  <c r="AR44" i="1"/>
  <c r="AS44" i="1"/>
  <c r="AT44" i="1"/>
  <c r="B45" i="1"/>
  <c r="B45" i="5" s="1"/>
  <c r="D45" i="1"/>
  <c r="D45" i="5" s="1"/>
  <c r="E45" i="1"/>
  <c r="F45" i="1"/>
  <c r="K45" i="1"/>
  <c r="AK45" i="1"/>
  <c r="AL45" i="1"/>
  <c r="AM45" i="1"/>
  <c r="AN45" i="1"/>
  <c r="AO45" i="1"/>
  <c r="AP45" i="1"/>
  <c r="AQ45" i="1"/>
  <c r="AR45" i="1"/>
  <c r="AS45" i="1"/>
  <c r="AT45" i="1"/>
  <c r="B46" i="1"/>
  <c r="B46" i="5" s="1"/>
  <c r="D46" i="1"/>
  <c r="D46" i="5" s="1"/>
  <c r="E46" i="1"/>
  <c r="F46" i="1"/>
  <c r="K46" i="1"/>
  <c r="AK46" i="1"/>
  <c r="AL46" i="1"/>
  <c r="AM46" i="1"/>
  <c r="AN46" i="1"/>
  <c r="AO46" i="1"/>
  <c r="AP46" i="1"/>
  <c r="AQ46" i="1"/>
  <c r="AR46" i="1"/>
  <c r="AS46" i="1"/>
  <c r="AT46" i="1"/>
  <c r="B47" i="1"/>
  <c r="B47" i="5" s="1"/>
  <c r="D47" i="1"/>
  <c r="D47" i="5" s="1"/>
  <c r="E47" i="1"/>
  <c r="F47" i="1"/>
  <c r="K47" i="1"/>
  <c r="AK47" i="1"/>
  <c r="AL47" i="1"/>
  <c r="AM47" i="1"/>
  <c r="AN47" i="1"/>
  <c r="AO47" i="1"/>
  <c r="AP47" i="1"/>
  <c r="AQ47" i="1"/>
  <c r="AR47" i="1"/>
  <c r="AS47" i="1"/>
  <c r="AT47" i="1"/>
  <c r="B34" i="1"/>
  <c r="B34" i="5" s="1"/>
  <c r="D34" i="1"/>
  <c r="D34" i="5" s="1"/>
  <c r="E34" i="1"/>
  <c r="F34" i="1"/>
  <c r="AK34" i="1"/>
  <c r="AL34" i="1"/>
  <c r="AM34" i="1"/>
  <c r="AN34" i="1"/>
  <c r="AO34" i="1"/>
  <c r="AP34" i="1"/>
  <c r="AQ34" i="1"/>
  <c r="AR34" i="1"/>
  <c r="AS34" i="1"/>
  <c r="AT34" i="1"/>
  <c r="B7" i="1"/>
  <c r="B7" i="5" s="1"/>
  <c r="D7" i="1"/>
  <c r="D7" i="5" s="1"/>
  <c r="E7" i="1"/>
  <c r="F7" i="1"/>
  <c r="K7" i="1"/>
  <c r="AK7" i="1"/>
  <c r="AL7" i="1"/>
  <c r="AM7" i="1"/>
  <c r="AN7" i="1"/>
  <c r="AO7" i="1"/>
  <c r="AP7" i="1"/>
  <c r="AQ7" i="1"/>
  <c r="AR7" i="1"/>
  <c r="AS7" i="1"/>
  <c r="AT7" i="1"/>
  <c r="B18" i="1"/>
  <c r="B18" i="5" s="1"/>
  <c r="D18" i="1"/>
  <c r="D18" i="5" s="1"/>
  <c r="E18" i="1"/>
  <c r="F18" i="1"/>
  <c r="AK18" i="1"/>
  <c r="AL18" i="1"/>
  <c r="AM18" i="1"/>
  <c r="AN18" i="1"/>
  <c r="AO18" i="1"/>
  <c r="AP18" i="1"/>
  <c r="AQ18" i="1"/>
  <c r="AR18" i="1"/>
  <c r="AS18" i="1"/>
  <c r="AT18" i="1"/>
  <c r="B19" i="1"/>
  <c r="B19" i="5" s="1"/>
  <c r="D19" i="1"/>
  <c r="D19" i="5" s="1"/>
  <c r="E19" i="1"/>
  <c r="F19" i="1"/>
  <c r="K19" i="1"/>
  <c r="AK19" i="1"/>
  <c r="AL19" i="1"/>
  <c r="AM19" i="1"/>
  <c r="AN19" i="1"/>
  <c r="AO19" i="1"/>
  <c r="AP19" i="1"/>
  <c r="AQ19" i="1"/>
  <c r="AR19" i="1"/>
  <c r="AS19" i="1"/>
  <c r="AT19" i="1"/>
  <c r="B21" i="1"/>
  <c r="B21" i="5" s="1"/>
  <c r="D21" i="1"/>
  <c r="D21" i="5" s="1"/>
  <c r="E21" i="1"/>
  <c r="F21" i="1"/>
  <c r="K21" i="1"/>
  <c r="AK21" i="1"/>
  <c r="AL21" i="1"/>
  <c r="AM21" i="1"/>
  <c r="AN21" i="1"/>
  <c r="AO21" i="1"/>
  <c r="AP21" i="1"/>
  <c r="AQ21" i="1"/>
  <c r="AR21" i="1"/>
  <c r="AS21" i="1"/>
  <c r="AT21" i="1"/>
  <c r="B23" i="1"/>
  <c r="B23" i="5" s="1"/>
  <c r="D23" i="1"/>
  <c r="D23" i="5" s="1"/>
  <c r="E23" i="1"/>
  <c r="F23" i="1"/>
  <c r="K23" i="1"/>
  <c r="AK23" i="1"/>
  <c r="AL23" i="1"/>
  <c r="AM23" i="1"/>
  <c r="AN23" i="1"/>
  <c r="AO23" i="1"/>
  <c r="AP23" i="1"/>
  <c r="AQ23" i="1"/>
  <c r="AR23" i="1"/>
  <c r="AS23" i="1"/>
  <c r="AT23" i="1"/>
  <c r="B33" i="1"/>
  <c r="B33" i="5" s="1"/>
  <c r="D33" i="1"/>
  <c r="D33" i="5" s="1"/>
  <c r="E33" i="1"/>
  <c r="F33" i="1"/>
  <c r="K33" i="1"/>
  <c r="AK33" i="1"/>
  <c r="AL33" i="1"/>
  <c r="AM33" i="1"/>
  <c r="AN33" i="1"/>
  <c r="AO33" i="1"/>
  <c r="AP33" i="1"/>
  <c r="AQ33" i="1"/>
  <c r="AR33" i="1"/>
  <c r="AS33" i="1"/>
  <c r="AT33" i="1"/>
  <c r="AT25" i="1"/>
  <c r="AS25" i="1"/>
  <c r="AR25" i="1"/>
  <c r="AQ25" i="1"/>
  <c r="AP25" i="1"/>
  <c r="AO25" i="1"/>
  <c r="AN25" i="1"/>
  <c r="AM25" i="1"/>
  <c r="AL25" i="1"/>
  <c r="AK25" i="1"/>
  <c r="K25" i="1"/>
  <c r="F25" i="1"/>
  <c r="E25" i="1"/>
  <c r="D25" i="1"/>
  <c r="D25" i="5" s="1"/>
  <c r="B25" i="1"/>
  <c r="B25" i="5" s="1"/>
  <c r="AT24" i="1"/>
  <c r="AS24" i="1"/>
  <c r="AR24" i="1"/>
  <c r="AQ24" i="1"/>
  <c r="AP24" i="1"/>
  <c r="AO24" i="1"/>
  <c r="AN24" i="1"/>
  <c r="AM24" i="1"/>
  <c r="AL24" i="1"/>
  <c r="AK24" i="1"/>
  <c r="K24" i="1"/>
  <c r="F24" i="1"/>
  <c r="E24" i="1"/>
  <c r="D24" i="1"/>
  <c r="D24" i="5" s="1"/>
  <c r="B24" i="1"/>
  <c r="B24" i="5" s="1"/>
  <c r="AT8" i="1"/>
  <c r="AS8" i="1"/>
  <c r="AR8" i="1"/>
  <c r="AQ8" i="1"/>
  <c r="AP8" i="1"/>
  <c r="AO8" i="1"/>
  <c r="AN8" i="1"/>
  <c r="AM8" i="1"/>
  <c r="AL8" i="1"/>
  <c r="AK8" i="1"/>
  <c r="K8" i="1"/>
  <c r="F8" i="1"/>
  <c r="E8" i="1"/>
  <c r="D8" i="1"/>
  <c r="D8" i="5" s="1"/>
  <c r="B8" i="1"/>
  <c r="B8" i="5" s="1"/>
  <c r="AT6" i="1"/>
  <c r="AS6" i="1"/>
  <c r="AR6" i="1"/>
  <c r="AQ6" i="1"/>
  <c r="AP6" i="1"/>
  <c r="AO6" i="1"/>
  <c r="AN6" i="1"/>
  <c r="AM6" i="1"/>
  <c r="AL6" i="1"/>
  <c r="AK6" i="1"/>
  <c r="K6" i="1"/>
  <c r="F6" i="1"/>
  <c r="E6" i="1"/>
  <c r="D6" i="1"/>
  <c r="D6" i="5" s="1"/>
  <c r="B6" i="1"/>
  <c r="B6" i="5" s="1"/>
  <c r="AT15" i="1"/>
  <c r="AS15" i="1"/>
  <c r="AR15" i="1"/>
  <c r="AQ15" i="1"/>
  <c r="AP15" i="1"/>
  <c r="AO15" i="1"/>
  <c r="AN15" i="1"/>
  <c r="AM15" i="1"/>
  <c r="AL15" i="1"/>
  <c r="AK15" i="1"/>
  <c r="K15" i="1"/>
  <c r="F15" i="1"/>
  <c r="E15" i="1"/>
  <c r="D15" i="1"/>
  <c r="D15" i="5" s="1"/>
  <c r="B15" i="1"/>
  <c r="B15" i="5" s="1"/>
  <c r="AT51" i="1"/>
  <c r="AS51" i="1"/>
  <c r="AR51" i="1"/>
  <c r="AQ51" i="1"/>
  <c r="AP51" i="1"/>
  <c r="AO51" i="1"/>
  <c r="AN51" i="1"/>
  <c r="AM51" i="1"/>
  <c r="AL51" i="1"/>
  <c r="AK51" i="1"/>
  <c r="F51" i="1"/>
  <c r="E51" i="1"/>
  <c r="D51" i="1"/>
  <c r="D51" i="5" s="1"/>
  <c r="B51" i="1"/>
  <c r="B51" i="5" s="1"/>
  <c r="B50" i="5"/>
  <c r="A4" i="6"/>
  <c r="A5" i="6"/>
  <c r="A6" i="6"/>
  <c r="A7" i="6"/>
  <c r="A8" i="6"/>
  <c r="A9" i="6"/>
  <c r="A10" i="6"/>
  <c r="A11" i="6"/>
  <c r="A12" i="6"/>
  <c r="A13" i="6"/>
  <c r="A14" i="6"/>
  <c r="A15" i="6"/>
  <c r="A16" i="6"/>
  <c r="A17" i="6"/>
  <c r="A18" i="6"/>
  <c r="A19" i="6"/>
  <c r="A20" i="6"/>
  <c r="A21" i="6"/>
  <c r="A22" i="6"/>
  <c r="A23" i="6"/>
  <c r="A24" i="6"/>
  <c r="A25" i="6"/>
  <c r="A26" i="6"/>
  <c r="A27" i="6"/>
  <c r="A28" i="6"/>
  <c r="A29" i="6"/>
  <c r="A30" i="6"/>
  <c r="A31" i="6"/>
  <c r="A32" i="6"/>
  <c r="A33" i="6"/>
  <c r="C33" i="6" s="1"/>
  <c r="A34" i="6"/>
  <c r="A35" i="6"/>
  <c r="A36" i="6"/>
  <c r="A37" i="6"/>
  <c r="A38" i="6"/>
  <c r="A39" i="6"/>
  <c r="A40" i="6"/>
  <c r="A41" i="6"/>
  <c r="A42" i="6"/>
  <c r="A43" i="6"/>
  <c r="A44" i="6"/>
  <c r="A45" i="6"/>
  <c r="E45" i="6" s="1"/>
  <c r="A46" i="6"/>
  <c r="A47" i="6"/>
  <c r="A48" i="6"/>
  <c r="A74" i="6"/>
  <c r="E74" i="6" s="1"/>
  <c r="A75" i="6"/>
  <c r="A76" i="6"/>
  <c r="A3" i="6"/>
  <c r="D50" i="5"/>
  <c r="D52" i="5"/>
  <c r="D53" i="5"/>
  <c r="D54" i="5"/>
  <c r="D55" i="5"/>
  <c r="D57" i="5"/>
  <c r="AK50" i="1"/>
  <c r="AL50" i="1"/>
  <c r="AM50" i="1"/>
  <c r="AN50" i="1"/>
  <c r="AO50" i="1"/>
  <c r="AP50" i="1"/>
  <c r="AQ50" i="1"/>
  <c r="AR50" i="1"/>
  <c r="AS50" i="1"/>
  <c r="AT50" i="1"/>
  <c r="B53" i="5"/>
  <c r="F14" i="1"/>
  <c r="F17" i="1"/>
  <c r="F22" i="1"/>
  <c r="F26" i="1"/>
  <c r="F27" i="1"/>
  <c r="F29" i="1"/>
  <c r="F30" i="1"/>
  <c r="F9" i="1"/>
  <c r="F31" i="1"/>
  <c r="F32" i="1"/>
  <c r="F37" i="1"/>
  <c r="F38" i="1"/>
  <c r="F39" i="1"/>
  <c r="F40" i="1"/>
  <c r="F42" i="1"/>
  <c r="F10" i="1"/>
  <c r="F48" i="1"/>
  <c r="F11" i="1"/>
  <c r="F12" i="1"/>
  <c r="F13" i="1"/>
  <c r="F16" i="1"/>
  <c r="E50" i="1"/>
  <c r="E77" i="1"/>
  <c r="E78" i="1"/>
  <c r="E79" i="1"/>
  <c r="E14" i="1"/>
  <c r="E17" i="1"/>
  <c r="E22" i="1"/>
  <c r="E26" i="1"/>
  <c r="E27" i="1"/>
  <c r="E29" i="1"/>
  <c r="E30" i="1"/>
  <c r="E9" i="1"/>
  <c r="E31" i="1"/>
  <c r="E32" i="1"/>
  <c r="E37" i="1"/>
  <c r="E38" i="1"/>
  <c r="E39" i="1"/>
  <c r="E40" i="1"/>
  <c r="E42" i="1"/>
  <c r="E10" i="1"/>
  <c r="E48" i="1"/>
  <c r="E11" i="1"/>
  <c r="E12" i="1"/>
  <c r="E13" i="1"/>
  <c r="E16" i="1"/>
  <c r="K22" i="1"/>
  <c r="K26" i="1"/>
  <c r="K29" i="1"/>
  <c r="K32" i="1"/>
  <c r="K37" i="1"/>
  <c r="K38" i="1"/>
  <c r="K39" i="1"/>
  <c r="K40" i="1"/>
  <c r="K48" i="1"/>
  <c r="K12" i="1"/>
  <c r="K16" i="1"/>
  <c r="D58" i="5"/>
  <c r="D14" i="1"/>
  <c r="D14" i="5" s="1"/>
  <c r="D17" i="1"/>
  <c r="D17" i="5" s="1"/>
  <c r="D22" i="1"/>
  <c r="D22" i="5" s="1"/>
  <c r="D26" i="1"/>
  <c r="D26" i="5" s="1"/>
  <c r="D27" i="1"/>
  <c r="D27" i="5" s="1"/>
  <c r="D29" i="1"/>
  <c r="D29" i="5" s="1"/>
  <c r="D30" i="1"/>
  <c r="D30" i="5" s="1"/>
  <c r="D9" i="1"/>
  <c r="D9" i="5" s="1"/>
  <c r="D31" i="1"/>
  <c r="D31" i="5" s="1"/>
  <c r="D32" i="1"/>
  <c r="D32" i="5" s="1"/>
  <c r="D37" i="1"/>
  <c r="D37" i="5" s="1"/>
  <c r="D38" i="1"/>
  <c r="D38" i="5" s="1"/>
  <c r="D39" i="1"/>
  <c r="D39" i="5" s="1"/>
  <c r="D40" i="1"/>
  <c r="D40" i="5" s="1"/>
  <c r="D42" i="1"/>
  <c r="D42" i="5" s="1"/>
  <c r="D10" i="1"/>
  <c r="D10" i="5" s="1"/>
  <c r="D48" i="1"/>
  <c r="D48" i="5" s="1"/>
  <c r="D11" i="1"/>
  <c r="D11" i="5" s="1"/>
  <c r="D12" i="1"/>
  <c r="D12" i="5" s="1"/>
  <c r="D13" i="1"/>
  <c r="D13" i="5" s="1"/>
  <c r="D16" i="1"/>
  <c r="D16" i="5" s="1"/>
  <c r="B52" i="5"/>
  <c r="B54" i="5"/>
  <c r="B55" i="5"/>
  <c r="B58" i="5"/>
  <c r="B14" i="1"/>
  <c r="B14" i="5" s="1"/>
  <c r="B17" i="1"/>
  <c r="B17" i="5" s="1"/>
  <c r="B22" i="1"/>
  <c r="B22" i="5" s="1"/>
  <c r="B26" i="1"/>
  <c r="B26" i="5" s="1"/>
  <c r="B27" i="1"/>
  <c r="B27" i="5" s="1"/>
  <c r="B29" i="1"/>
  <c r="B29" i="5" s="1"/>
  <c r="B30" i="1"/>
  <c r="B30" i="5" s="1"/>
  <c r="B9" i="1"/>
  <c r="B9" i="5" s="1"/>
  <c r="B31" i="1"/>
  <c r="B31" i="5" s="1"/>
  <c r="B32" i="1"/>
  <c r="B32" i="5" s="1"/>
  <c r="B37" i="1"/>
  <c r="B37" i="5" s="1"/>
  <c r="B38" i="1"/>
  <c r="B38" i="5" s="1"/>
  <c r="B39" i="1"/>
  <c r="B39" i="5" s="1"/>
  <c r="B40" i="1"/>
  <c r="B40" i="5" s="1"/>
  <c r="B42" i="1"/>
  <c r="B42" i="5" s="1"/>
  <c r="B10" i="1"/>
  <c r="B10" i="5" s="1"/>
  <c r="B48" i="1"/>
  <c r="B48" i="5" s="1"/>
  <c r="B11" i="1"/>
  <c r="B11" i="5" s="1"/>
  <c r="B12" i="1"/>
  <c r="B12" i="5" s="1"/>
  <c r="B13" i="1"/>
  <c r="B13" i="5" s="1"/>
  <c r="B16" i="1"/>
  <c r="B16" i="5" s="1"/>
  <c r="C4" i="13"/>
  <c r="C5" i="13"/>
  <c r="C6" i="13"/>
  <c r="C7" i="13"/>
  <c r="C8" i="13"/>
  <c r="C9" i="13"/>
  <c r="C10" i="13"/>
  <c r="C11" i="13"/>
  <c r="C12" i="13"/>
  <c r="C13" i="13"/>
  <c r="C14" i="13"/>
  <c r="C15" i="13"/>
  <c r="C16" i="13"/>
  <c r="C3" i="13"/>
  <c r="AK11" i="1"/>
  <c r="AK12" i="1"/>
  <c r="AK13" i="1"/>
  <c r="AK16" i="1"/>
  <c r="AL11" i="1"/>
  <c r="AL12" i="1"/>
  <c r="AL13" i="1"/>
  <c r="AL16" i="1"/>
  <c r="AM11" i="1"/>
  <c r="AM12" i="1"/>
  <c r="AM13" i="1"/>
  <c r="AM16" i="1"/>
  <c r="AN11" i="1"/>
  <c r="AN12" i="1"/>
  <c r="AN13" i="1"/>
  <c r="AN16" i="1"/>
  <c r="AO11" i="1"/>
  <c r="AO12" i="1"/>
  <c r="AO13" i="1"/>
  <c r="AO16" i="1"/>
  <c r="AP11" i="1"/>
  <c r="AP12" i="1"/>
  <c r="AP13" i="1"/>
  <c r="AP16" i="1"/>
  <c r="AQ11" i="1"/>
  <c r="AQ12" i="1"/>
  <c r="AQ13" i="1"/>
  <c r="AQ16" i="1"/>
  <c r="AR11" i="1"/>
  <c r="AR12" i="1"/>
  <c r="AR13" i="1"/>
  <c r="AR16" i="1"/>
  <c r="AS11" i="1"/>
  <c r="AS12" i="1"/>
  <c r="AS13" i="1"/>
  <c r="AS16" i="1"/>
  <c r="AT11" i="1"/>
  <c r="AT12" i="1"/>
  <c r="AT13" i="1"/>
  <c r="AT16" i="1"/>
  <c r="AK10" i="1"/>
  <c r="AL10" i="1"/>
  <c r="AM10" i="1"/>
  <c r="AN10" i="1"/>
  <c r="AO10" i="1"/>
  <c r="AP10" i="1"/>
  <c r="AQ10" i="1"/>
  <c r="AR10" i="1"/>
  <c r="AS10" i="1"/>
  <c r="AT10" i="1"/>
  <c r="AK48" i="1"/>
  <c r="AL48" i="1"/>
  <c r="AM48" i="1"/>
  <c r="AN48" i="1"/>
  <c r="AO48" i="1"/>
  <c r="AP48" i="1"/>
  <c r="AQ48" i="1"/>
  <c r="AR48" i="1"/>
  <c r="AS48" i="1"/>
  <c r="AT48" i="1"/>
  <c r="AK40" i="1"/>
  <c r="AL40" i="1"/>
  <c r="AM40" i="1"/>
  <c r="AN40" i="1"/>
  <c r="AO40" i="1"/>
  <c r="AP40" i="1"/>
  <c r="AQ40" i="1"/>
  <c r="AR40" i="1"/>
  <c r="AS40" i="1"/>
  <c r="AT40" i="1"/>
  <c r="AK37" i="1"/>
  <c r="AL37" i="1"/>
  <c r="AM37" i="1"/>
  <c r="AN37" i="1"/>
  <c r="AO37" i="1"/>
  <c r="AP37" i="1"/>
  <c r="AQ37" i="1"/>
  <c r="AR37" i="1"/>
  <c r="AS37" i="1"/>
  <c r="AT37" i="1"/>
  <c r="AK31" i="1"/>
  <c r="AK32" i="1"/>
  <c r="AK38" i="1"/>
  <c r="AL31" i="1"/>
  <c r="AL32" i="1"/>
  <c r="AL38" i="1"/>
  <c r="AM31" i="1"/>
  <c r="AM32" i="1"/>
  <c r="AM38" i="1"/>
  <c r="AN31" i="1"/>
  <c r="AN32" i="1"/>
  <c r="AN38" i="1"/>
  <c r="AO31" i="1"/>
  <c r="AO32" i="1"/>
  <c r="AO38" i="1"/>
  <c r="AP31" i="1"/>
  <c r="AP32" i="1"/>
  <c r="AP38" i="1"/>
  <c r="AQ31" i="1"/>
  <c r="AQ32" i="1"/>
  <c r="AQ38" i="1"/>
  <c r="AR31" i="1"/>
  <c r="AR32" i="1"/>
  <c r="AR38" i="1"/>
  <c r="AS31" i="1"/>
  <c r="AS32" i="1"/>
  <c r="AS38" i="1"/>
  <c r="AT31" i="1"/>
  <c r="AT32" i="1"/>
  <c r="AT38" i="1"/>
  <c r="AK26" i="1"/>
  <c r="AK27" i="1"/>
  <c r="AK29" i="1"/>
  <c r="AK30" i="1"/>
  <c r="AK9" i="1"/>
  <c r="AL26" i="1"/>
  <c r="AM26" i="1"/>
  <c r="AN26" i="1"/>
  <c r="AO26" i="1"/>
  <c r="AP26" i="1"/>
  <c r="AQ26" i="1"/>
  <c r="AR26" i="1"/>
  <c r="AS26" i="1"/>
  <c r="AT26" i="1"/>
  <c r="AL27" i="1"/>
  <c r="AL29" i="1"/>
  <c r="AL30" i="1"/>
  <c r="AL9" i="1"/>
  <c r="AM27" i="1"/>
  <c r="AM29" i="1"/>
  <c r="AM30" i="1"/>
  <c r="AM9" i="1"/>
  <c r="AN27" i="1"/>
  <c r="AN29" i="1"/>
  <c r="AN30" i="1"/>
  <c r="AN9" i="1"/>
  <c r="AO27" i="1"/>
  <c r="AO29" i="1"/>
  <c r="AO30" i="1"/>
  <c r="AO9" i="1"/>
  <c r="AP27" i="1"/>
  <c r="AP29" i="1"/>
  <c r="AP30" i="1"/>
  <c r="AP9" i="1"/>
  <c r="AQ27" i="1"/>
  <c r="AQ29" i="1"/>
  <c r="AQ30" i="1"/>
  <c r="AQ9" i="1"/>
  <c r="AR27" i="1"/>
  <c r="AR29" i="1"/>
  <c r="AR30" i="1"/>
  <c r="AR9" i="1"/>
  <c r="AS27" i="1"/>
  <c r="AS29" i="1"/>
  <c r="AS30" i="1"/>
  <c r="AS9" i="1"/>
  <c r="AT27" i="1"/>
  <c r="AT29" i="1"/>
  <c r="AT30" i="1"/>
  <c r="AT9" i="1"/>
  <c r="AK17" i="1"/>
  <c r="AL17" i="1"/>
  <c r="AM17" i="1"/>
  <c r="AN17" i="1"/>
  <c r="AO17" i="1"/>
  <c r="AP17" i="1"/>
  <c r="AQ17" i="1"/>
  <c r="AR17" i="1"/>
  <c r="AS17" i="1"/>
  <c r="AT17" i="1"/>
  <c r="AK79" i="1"/>
  <c r="AL79" i="1"/>
  <c r="AM79" i="1"/>
  <c r="AN79" i="1"/>
  <c r="AO79" i="1"/>
  <c r="AP79" i="1"/>
  <c r="AQ79" i="1"/>
  <c r="AR79" i="1"/>
  <c r="AS79" i="1"/>
  <c r="AT79" i="1"/>
  <c r="AK14" i="1"/>
  <c r="AK22" i="1"/>
  <c r="AL14" i="1"/>
  <c r="AL22" i="1"/>
  <c r="AM14" i="1"/>
  <c r="AM22" i="1"/>
  <c r="AN14" i="1"/>
  <c r="AN22" i="1"/>
  <c r="AO14" i="1"/>
  <c r="AO22" i="1"/>
  <c r="AP14" i="1"/>
  <c r="AP22" i="1"/>
  <c r="AQ14" i="1"/>
  <c r="AQ22" i="1"/>
  <c r="AR14" i="1"/>
  <c r="AR22" i="1"/>
  <c r="AS14" i="1"/>
  <c r="AS22" i="1"/>
  <c r="AT14" i="1"/>
  <c r="AT22" i="1"/>
  <c r="AK77" i="1"/>
  <c r="AL77" i="1"/>
  <c r="AM77" i="1"/>
  <c r="AN77" i="1"/>
  <c r="AO77" i="1"/>
  <c r="AP77" i="1"/>
  <c r="AQ77" i="1"/>
  <c r="AR77" i="1"/>
  <c r="AS77" i="1"/>
  <c r="AT77" i="1"/>
  <c r="AT39" i="1"/>
  <c r="AT78" i="1"/>
  <c r="AT42" i="1"/>
  <c r="B3" i="5"/>
  <c r="C59" i="5"/>
  <c r="M59" i="5" s="1"/>
  <c r="C5" i="5"/>
  <c r="M5" i="5" s="1"/>
  <c r="C11" i="5"/>
  <c r="M11" i="5" s="1"/>
  <c r="C21" i="5"/>
  <c r="M21" i="5" s="1"/>
  <c r="C24" i="5"/>
  <c r="M24" i="5" s="1"/>
  <c r="C28" i="5"/>
  <c r="M28" i="5" s="1"/>
  <c r="C37" i="5"/>
  <c r="M37" i="5" s="1"/>
  <c r="C47" i="5"/>
  <c r="M47" i="5" s="1"/>
  <c r="C58" i="5"/>
  <c r="M58" i="5" s="1"/>
  <c r="C46" i="5"/>
  <c r="M46" i="5" s="1"/>
  <c r="C54" i="5"/>
  <c r="M54" i="5" s="1"/>
  <c r="C3" i="5"/>
  <c r="M3" i="5" s="1"/>
  <c r="C20" i="5"/>
  <c r="M20" i="5" s="1"/>
  <c r="C12" i="5"/>
  <c r="M12" i="5" s="1"/>
  <c r="C52" i="5"/>
  <c r="M52" i="5" s="1"/>
  <c r="C6" i="5"/>
  <c r="M6" i="5" s="1"/>
  <c r="C17" i="5"/>
  <c r="M17" i="5" s="1"/>
  <c r="C18" i="5"/>
  <c r="M18" i="5" s="1"/>
  <c r="C19" i="5"/>
  <c r="M19" i="5" s="1"/>
  <c r="C25" i="5"/>
  <c r="M25" i="5" s="1"/>
  <c r="C23" i="5"/>
  <c r="M23" i="5" s="1"/>
  <c r="C63" i="5"/>
  <c r="M63" i="5" s="1"/>
  <c r="C27" i="5"/>
  <c r="M27" i="5" s="1"/>
  <c r="C36" i="5"/>
  <c r="M36" i="5" s="1"/>
  <c r="C39" i="5"/>
  <c r="M39" i="5" s="1"/>
  <c r="C9" i="5"/>
  <c r="M9" i="5" s="1"/>
  <c r="C8" i="5"/>
  <c r="M8" i="5" s="1"/>
  <c r="C13" i="5"/>
  <c r="M13" i="5" s="1"/>
  <c r="C50" i="5"/>
  <c r="M50" i="5" s="1"/>
  <c r="C22" i="5"/>
  <c r="M22" i="5" s="1"/>
  <c r="C61" i="5"/>
  <c r="M61" i="5" s="1"/>
  <c r="C30" i="5"/>
  <c r="M30" i="5" s="1"/>
  <c r="C53" i="5"/>
  <c r="M53" i="5" s="1"/>
  <c r="C33" i="5"/>
  <c r="M33" i="5" s="1"/>
  <c r="C34" i="5"/>
  <c r="M34" i="5" s="1"/>
  <c r="C7" i="5"/>
  <c r="M7" i="5" s="1"/>
  <c r="C16" i="5"/>
  <c r="M16" i="5" s="1"/>
  <c r="C43" i="5"/>
  <c r="M43" i="5" s="1"/>
  <c r="C48" i="5"/>
  <c r="M48" i="5" s="1"/>
  <c r="C49" i="5"/>
  <c r="M49" i="5" s="1"/>
  <c r="C14" i="5"/>
  <c r="M14" i="5" s="1"/>
  <c r="C57" i="5"/>
  <c r="M57" i="5" s="1"/>
  <c r="C10" i="5"/>
  <c r="M10" i="5" s="1"/>
  <c r="C15" i="5"/>
  <c r="M15" i="5" s="1"/>
  <c r="C4" i="5"/>
  <c r="M4" i="5" s="1"/>
  <c r="C62" i="5"/>
  <c r="M62" i="5" s="1"/>
  <c r="C38" i="5"/>
  <c r="M38" i="5" s="1"/>
  <c r="C40" i="5"/>
  <c r="M40" i="5" s="1"/>
  <c r="C31" i="5"/>
  <c r="M31" i="5" s="1"/>
  <c r="C29" i="5"/>
  <c r="M29" i="5" s="1"/>
  <c r="C32" i="5"/>
  <c r="M32" i="5" s="1"/>
  <c r="C44" i="5"/>
  <c r="M44" i="5" s="1"/>
  <c r="C56" i="5"/>
  <c r="M56" i="5" s="1"/>
  <c r="C55" i="5"/>
  <c r="M55" i="5" s="1"/>
  <c r="C42" i="5"/>
  <c r="M42" i="5" s="1"/>
  <c r="C60" i="5"/>
  <c r="M60" i="5" s="1"/>
  <c r="C26" i="5"/>
  <c r="M26" i="5" s="1"/>
  <c r="C45" i="5"/>
  <c r="M45" i="5" s="1"/>
  <c r="C51" i="5"/>
  <c r="M51" i="5" s="1"/>
  <c r="C35" i="5"/>
  <c r="M35" i="5" s="1"/>
  <c r="C41" i="5"/>
  <c r="M41" i="5" s="1"/>
  <c r="A5" i="5"/>
  <c r="B5" i="5"/>
  <c r="D5" i="5"/>
  <c r="A11" i="5"/>
  <c r="A21" i="5"/>
  <c r="A24" i="5"/>
  <c r="A28" i="5"/>
  <c r="A37" i="5"/>
  <c r="A47" i="5"/>
  <c r="A58" i="5"/>
  <c r="A46" i="5"/>
  <c r="A54" i="5"/>
  <c r="A3" i="5"/>
  <c r="D3" i="5"/>
  <c r="A20" i="5"/>
  <c r="A12" i="5"/>
  <c r="A52" i="5"/>
  <c r="A6" i="5"/>
  <c r="A17" i="5"/>
  <c r="A18" i="5"/>
  <c r="A19" i="5"/>
  <c r="A25" i="5"/>
  <c r="A23" i="5"/>
  <c r="A63" i="5"/>
  <c r="A27" i="5"/>
  <c r="A36" i="5"/>
  <c r="A39" i="5"/>
  <c r="A9" i="5"/>
  <c r="A8" i="5"/>
  <c r="A13" i="5"/>
  <c r="A50" i="5"/>
  <c r="A22" i="5"/>
  <c r="A59" i="5"/>
  <c r="D59" i="5"/>
  <c r="A61" i="5"/>
  <c r="D61" i="5"/>
  <c r="A30" i="5"/>
  <c r="A53" i="5"/>
  <c r="A33" i="5"/>
  <c r="A34" i="5"/>
  <c r="A7" i="5"/>
  <c r="A16" i="5"/>
  <c r="A43" i="5"/>
  <c r="A48" i="5"/>
  <c r="A49" i="5"/>
  <c r="A14" i="5"/>
  <c r="A57" i="5"/>
  <c r="A10" i="5"/>
  <c r="A15" i="5"/>
  <c r="A4" i="5"/>
  <c r="B4" i="5"/>
  <c r="D4" i="5"/>
  <c r="A62" i="5"/>
  <c r="A38" i="5"/>
  <c r="A40" i="5"/>
  <c r="A31" i="5"/>
  <c r="A29" i="5"/>
  <c r="A32" i="5"/>
  <c r="A44" i="5"/>
  <c r="A56" i="5"/>
  <c r="A55" i="5"/>
  <c r="A42" i="5"/>
  <c r="A60" i="5"/>
  <c r="A26" i="5"/>
  <c r="A45" i="5"/>
  <c r="A51" i="5"/>
  <c r="A35" i="5"/>
  <c r="A41" i="5"/>
  <c r="E24" i="5"/>
  <c r="E28" i="5"/>
  <c r="E37" i="5"/>
  <c r="E47" i="5"/>
  <c r="E58" i="5"/>
  <c r="E46" i="5"/>
  <c r="E54" i="5"/>
  <c r="E3" i="5"/>
  <c r="E20" i="5"/>
  <c r="E12" i="5"/>
  <c r="E52" i="5"/>
  <c r="E6" i="5"/>
  <c r="E17" i="5"/>
  <c r="E18" i="5"/>
  <c r="E19" i="5"/>
  <c r="E25" i="5"/>
  <c r="E23" i="5"/>
  <c r="E63" i="5"/>
  <c r="E27" i="5"/>
  <c r="E36" i="5"/>
  <c r="E39" i="5"/>
  <c r="E9" i="5"/>
  <c r="E8" i="5"/>
  <c r="E13" i="5"/>
  <c r="E50" i="5"/>
  <c r="E22" i="5"/>
  <c r="E59" i="5"/>
  <c r="E61" i="5"/>
  <c r="E30" i="5"/>
  <c r="E53" i="5"/>
  <c r="E33" i="5"/>
  <c r="E34" i="5"/>
  <c r="E7" i="5"/>
  <c r="E16" i="5"/>
  <c r="E43" i="5"/>
  <c r="E48" i="5"/>
  <c r="E49" i="5"/>
  <c r="E14" i="5"/>
  <c r="E57" i="5"/>
  <c r="E10" i="5"/>
  <c r="E15" i="5"/>
  <c r="E4" i="5"/>
  <c r="E62" i="5"/>
  <c r="E38" i="5"/>
  <c r="E40" i="5"/>
  <c r="E31" i="5"/>
  <c r="E29" i="5"/>
  <c r="E32" i="5"/>
  <c r="E44" i="5"/>
  <c r="E56" i="5"/>
  <c r="E55" i="5"/>
  <c r="E42" i="5"/>
  <c r="E60" i="5"/>
  <c r="E26" i="5"/>
  <c r="E45" i="5"/>
  <c r="E51" i="5"/>
  <c r="E35" i="5"/>
  <c r="E5" i="5"/>
  <c r="E11" i="5"/>
  <c r="E21" i="5"/>
  <c r="E41" i="5"/>
  <c r="AK39" i="1"/>
  <c r="AL39" i="1"/>
  <c r="AM39" i="1"/>
  <c r="AN39" i="1"/>
  <c r="AO39" i="1"/>
  <c r="AP39" i="1"/>
  <c r="AQ39" i="1"/>
  <c r="AR39" i="1"/>
  <c r="AS39" i="1"/>
  <c r="AK42" i="1"/>
  <c r="AL42" i="1"/>
  <c r="AM42" i="1"/>
  <c r="AN42" i="1"/>
  <c r="AO42" i="1"/>
  <c r="AP42" i="1"/>
  <c r="AQ42" i="1"/>
  <c r="AR42" i="1"/>
  <c r="AS42" i="1"/>
  <c r="AK78" i="1"/>
  <c r="AL78" i="1"/>
  <c r="AM78" i="1"/>
  <c r="AN78" i="1"/>
  <c r="AO78" i="1"/>
  <c r="AP78" i="1"/>
  <c r="AQ78" i="1"/>
  <c r="AR78" i="1"/>
  <c r="AS78" i="1"/>
  <c r="D60" i="5"/>
  <c r="B61" i="5"/>
  <c r="B60" i="5"/>
  <c r="B59" i="5"/>
  <c r="B57" i="5"/>
  <c r="G9" i="6"/>
  <c r="AU6" i="1" l="1"/>
  <c r="H76" i="6"/>
  <c r="I43" i="6"/>
  <c r="F39" i="6"/>
  <c r="E23" i="6"/>
  <c r="I15" i="6"/>
  <c r="G3" i="6"/>
  <c r="L3" i="6"/>
  <c r="H48" i="6"/>
  <c r="G32" i="6"/>
  <c r="H24" i="6"/>
  <c r="H12" i="6"/>
  <c r="G4" i="6"/>
  <c r="G35" i="6"/>
  <c r="G27" i="6"/>
  <c r="E75" i="6"/>
  <c r="F42" i="6"/>
  <c r="D38" i="6"/>
  <c r="F30" i="6"/>
  <c r="F14" i="6"/>
  <c r="E10" i="6"/>
  <c r="C6" i="6"/>
  <c r="C74" i="6"/>
  <c r="C29" i="6"/>
  <c r="E25" i="6"/>
  <c r="H17" i="6"/>
  <c r="G21" i="6"/>
  <c r="F20" i="6"/>
  <c r="G40" i="6"/>
  <c r="I28" i="6"/>
  <c r="B8" i="6"/>
  <c r="F45" i="6"/>
  <c r="I7" i="6"/>
  <c r="D11" i="6"/>
  <c r="I19" i="6"/>
  <c r="D34" i="6"/>
  <c r="I22" i="6"/>
  <c r="B26" i="6"/>
  <c r="D45" i="6"/>
  <c r="F41" i="6"/>
  <c r="B37" i="6"/>
  <c r="F21" i="6"/>
  <c r="B13" i="6"/>
  <c r="F5" i="6"/>
  <c r="C4" i="6"/>
  <c r="E41" i="6"/>
  <c r="B17" i="6"/>
  <c r="I33" i="6"/>
  <c r="D62" i="5"/>
  <c r="H30" i="6"/>
  <c r="D63" i="5"/>
  <c r="F13" i="6"/>
  <c r="B62" i="5"/>
  <c r="B63" i="5"/>
  <c r="D41" i="6"/>
  <c r="F29" i="6"/>
  <c r="C41" i="6"/>
  <c r="AW7" i="1"/>
  <c r="AW11" i="1"/>
  <c r="AW15" i="1"/>
  <c r="AW19" i="1"/>
  <c r="AW23" i="1"/>
  <c r="AW27" i="1"/>
  <c r="AW31" i="1"/>
  <c r="AW35" i="1"/>
  <c r="AW39" i="1"/>
  <c r="AW43" i="1"/>
  <c r="AW47" i="1"/>
  <c r="AW51" i="1"/>
  <c r="AW8" i="1"/>
  <c r="AW12" i="1"/>
  <c r="AW16" i="1"/>
  <c r="AW20" i="1"/>
  <c r="AW24" i="1"/>
  <c r="AW28" i="1"/>
  <c r="AW32" i="1"/>
  <c r="AW36" i="1"/>
  <c r="AW40" i="1"/>
  <c r="AW44" i="1"/>
  <c r="AW48" i="1"/>
  <c r="AW77" i="1"/>
  <c r="AW9" i="1"/>
  <c r="AW13" i="1"/>
  <c r="AW17" i="1"/>
  <c r="AW21" i="1"/>
  <c r="AW25" i="1"/>
  <c r="AW29" i="1"/>
  <c r="AW33" i="1"/>
  <c r="AW37" i="1"/>
  <c r="AW41" i="1"/>
  <c r="AW45" i="1"/>
  <c r="AW49" i="1"/>
  <c r="AW78" i="1"/>
  <c r="G20" i="6"/>
  <c r="AW10" i="1"/>
  <c r="AW14" i="1"/>
  <c r="AW18" i="1"/>
  <c r="AW22" i="1"/>
  <c r="AW26" i="1"/>
  <c r="AW30" i="1"/>
  <c r="AW34" i="1"/>
  <c r="AW38" i="1"/>
  <c r="AW42" i="1"/>
  <c r="AW46" i="1"/>
  <c r="AW50" i="1"/>
  <c r="AW79" i="1"/>
  <c r="C45" i="6"/>
  <c r="D74" i="6"/>
  <c r="C21" i="6"/>
  <c r="H74" i="6"/>
  <c r="F6" i="6"/>
  <c r="B46" i="6"/>
  <c r="C22" i="6"/>
  <c r="E5" i="6"/>
  <c r="I17" i="6"/>
  <c r="H29" i="6"/>
  <c r="H41" i="6"/>
  <c r="G45" i="6"/>
  <c r="G74" i="6"/>
  <c r="F46" i="6"/>
  <c r="D21" i="6"/>
  <c r="B41" i="6"/>
  <c r="E29" i="6"/>
  <c r="C37" i="6"/>
  <c r="G33" i="6"/>
  <c r="F74" i="6"/>
  <c r="C3" i="6"/>
  <c r="G46" i="6"/>
  <c r="E33" i="6"/>
  <c r="H33" i="6"/>
  <c r="F10" i="6"/>
  <c r="G24" i="6"/>
  <c r="F8" i="6"/>
  <c r="E4" i="6"/>
  <c r="H8" i="6"/>
  <c r="D8" i="6"/>
  <c r="D10" i="6"/>
  <c r="G18" i="6"/>
  <c r="F12" i="6"/>
  <c r="D46" i="6"/>
  <c r="I18" i="6"/>
  <c r="H42" i="6"/>
  <c r="C23" i="6"/>
  <c r="D20" i="6"/>
  <c r="C42" i="6"/>
  <c r="D3" i="6"/>
  <c r="B42" i="6"/>
  <c r="F3" i="6"/>
  <c r="H14" i="6"/>
  <c r="I34" i="6"/>
  <c r="F75" i="6"/>
  <c r="H4" i="6"/>
  <c r="E38" i="6"/>
  <c r="B10" i="6"/>
  <c r="I3" i="6"/>
  <c r="H26" i="6"/>
  <c r="G38" i="6"/>
  <c r="I42" i="6"/>
  <c r="B15" i="6"/>
  <c r="E7" i="6"/>
  <c r="B35" i="6"/>
  <c r="F19" i="6"/>
  <c r="E19" i="6"/>
  <c r="B3" i="6"/>
  <c r="E21" i="6"/>
  <c r="E42" i="6"/>
  <c r="E46" i="6"/>
  <c r="E22" i="6"/>
  <c r="B4" i="6"/>
  <c r="C12" i="6"/>
  <c r="E3" i="6"/>
  <c r="I14" i="6"/>
  <c r="H22" i="6"/>
  <c r="G26" i="6"/>
  <c r="F38" i="6"/>
  <c r="G42" i="6"/>
  <c r="D42" i="6"/>
  <c r="I46" i="6"/>
  <c r="I4" i="6"/>
  <c r="I8" i="6"/>
  <c r="G12" i="6"/>
  <c r="I36" i="6"/>
  <c r="C18" i="6"/>
  <c r="P13" i="1"/>
  <c r="K10" i="6" s="1"/>
  <c r="B21" i="6"/>
  <c r="E18" i="6"/>
  <c r="C46" i="6"/>
  <c r="B22" i="6"/>
  <c r="C38" i="6"/>
  <c r="E8" i="6"/>
  <c r="D19" i="6"/>
  <c r="H3" i="6"/>
  <c r="H21" i="6"/>
  <c r="H10" i="6"/>
  <c r="G14" i="6"/>
  <c r="F22" i="6"/>
  <c r="I26" i="6"/>
  <c r="H38" i="6"/>
  <c r="I38" i="6"/>
  <c r="H19" i="6"/>
  <c r="C8" i="6"/>
  <c r="D26" i="6"/>
  <c r="B19" i="6"/>
  <c r="F35" i="6"/>
  <c r="D35" i="6"/>
  <c r="I35" i="6"/>
  <c r="C13" i="6"/>
  <c r="G13" i="6"/>
  <c r="E13" i="6"/>
  <c r="D13" i="6"/>
  <c r="H13" i="6"/>
  <c r="D23" i="6"/>
  <c r="I76" i="6"/>
  <c r="C76" i="6"/>
  <c r="E76" i="6"/>
  <c r="G76" i="6"/>
  <c r="D47" i="6"/>
  <c r="I47" i="6"/>
  <c r="G47" i="6"/>
  <c r="I39" i="6"/>
  <c r="H39" i="6"/>
  <c r="B39" i="6"/>
  <c r="I31" i="6"/>
  <c r="H31" i="6"/>
  <c r="E31" i="6"/>
  <c r="F31" i="6"/>
  <c r="I27" i="6"/>
  <c r="E27" i="6"/>
  <c r="D27" i="6"/>
  <c r="B23" i="6"/>
  <c r="H23" i="6"/>
  <c r="I23" i="6"/>
  <c r="G23" i="6"/>
  <c r="E17" i="6"/>
  <c r="C17" i="6"/>
  <c r="G17" i="6"/>
  <c r="D17" i="6"/>
  <c r="C5" i="6"/>
  <c r="G5" i="6"/>
  <c r="B5" i="6"/>
  <c r="D5" i="6"/>
  <c r="H5" i="6"/>
  <c r="I5" i="6"/>
  <c r="I13" i="6"/>
  <c r="F17" i="6"/>
  <c r="F23" i="6"/>
  <c r="H27" i="6"/>
  <c r="P11" i="1"/>
  <c r="K8" i="6" s="1"/>
  <c r="E43" i="6"/>
  <c r="B43" i="6"/>
  <c r="G43" i="6"/>
  <c r="H20" i="6"/>
  <c r="B20" i="6"/>
  <c r="I20" i="6"/>
  <c r="C20" i="6"/>
  <c r="E20" i="6"/>
  <c r="P46" i="1"/>
  <c r="K43" i="6" s="1"/>
  <c r="P43" i="1"/>
  <c r="K40" i="6" s="1"/>
  <c r="C30" i="6"/>
  <c r="D29" i="6"/>
  <c r="B38" i="6"/>
  <c r="C26" i="6"/>
  <c r="D12" i="6"/>
  <c r="I29" i="6"/>
  <c r="F33" i="6"/>
  <c r="G41" i="6"/>
  <c r="I45" i="6"/>
  <c r="I74" i="6"/>
  <c r="G34" i="6"/>
  <c r="H46" i="6"/>
  <c r="D4" i="6"/>
  <c r="G8" i="6"/>
  <c r="C16" i="6"/>
  <c r="B29" i="6"/>
  <c r="P79" i="1"/>
  <c r="K76" i="6" s="1"/>
  <c r="P30" i="1"/>
  <c r="K27" i="6" s="1"/>
  <c r="P51" i="1"/>
  <c r="K48" i="6" s="1"/>
  <c r="P15" i="1"/>
  <c r="K12" i="6" s="1"/>
  <c r="P6" i="1"/>
  <c r="K3" i="6" s="1"/>
  <c r="P8" i="1"/>
  <c r="K5" i="6" s="1"/>
  <c r="P24" i="1"/>
  <c r="K21" i="6" s="1"/>
  <c r="P25" i="1"/>
  <c r="K22" i="6" s="1"/>
  <c r="AX15" i="1"/>
  <c r="AX27" i="1"/>
  <c r="P50" i="1"/>
  <c r="K47" i="6" s="1"/>
  <c r="P19" i="1"/>
  <c r="K16" i="6" s="1"/>
  <c r="P47" i="1"/>
  <c r="K44" i="6" s="1"/>
  <c r="P28" i="1"/>
  <c r="K25" i="6" s="1"/>
  <c r="H28" i="6"/>
  <c r="P17" i="1"/>
  <c r="K14" i="6" s="1"/>
  <c r="P29" i="1"/>
  <c r="K26" i="6" s="1"/>
  <c r="P45" i="1"/>
  <c r="K42" i="6" s="1"/>
  <c r="E48" i="6"/>
  <c r="H15" i="6"/>
  <c r="B33" i="6"/>
  <c r="C31" i="6"/>
  <c r="B45" i="6"/>
  <c r="D33" i="6"/>
  <c r="D39" i="6"/>
  <c r="D76" i="6"/>
  <c r="D22" i="6"/>
  <c r="D18" i="6"/>
  <c r="C35" i="6"/>
  <c r="E35" i="6"/>
  <c r="B74" i="6"/>
  <c r="E39" i="6"/>
  <c r="E14" i="6"/>
  <c r="E26" i="6"/>
  <c r="C19" i="6"/>
  <c r="C10" i="6"/>
  <c r="H25" i="6"/>
  <c r="G29" i="6"/>
  <c r="I41" i="6"/>
  <c r="H45" i="6"/>
  <c r="G10" i="6"/>
  <c r="I10" i="6"/>
  <c r="B14" i="6"/>
  <c r="F18" i="6"/>
  <c r="G22" i="6"/>
  <c r="F26" i="6"/>
  <c r="H7" i="6"/>
  <c r="G19" i="6"/>
  <c r="F27" i="6"/>
  <c r="C27" i="6"/>
  <c r="H35" i="6"/>
  <c r="H43" i="6"/>
  <c r="F4" i="6"/>
  <c r="I16" i="6"/>
  <c r="F48" i="6"/>
  <c r="F76" i="6"/>
  <c r="B18" i="6"/>
  <c r="D14" i="6"/>
  <c r="P27" i="1"/>
  <c r="K24" i="6" s="1"/>
  <c r="P12" i="1"/>
  <c r="K9" i="6" s="1"/>
  <c r="P18" i="1"/>
  <c r="K15" i="6" s="1"/>
  <c r="P44" i="1"/>
  <c r="K41" i="6" s="1"/>
  <c r="D7" i="6"/>
  <c r="C36" i="6"/>
  <c r="C44" i="6"/>
  <c r="D31" i="6"/>
  <c r="C43" i="6"/>
  <c r="D43" i="6"/>
  <c r="C39" i="6"/>
  <c r="B76" i="6"/>
  <c r="E36" i="6"/>
  <c r="B27" i="6"/>
  <c r="B31" i="6"/>
  <c r="C14" i="6"/>
  <c r="D6" i="6"/>
  <c r="I21" i="6"/>
  <c r="H18" i="6"/>
  <c r="G31" i="6"/>
  <c r="G39" i="6"/>
  <c r="F43" i="6"/>
  <c r="F24" i="6"/>
  <c r="G48" i="6"/>
  <c r="D25" i="6"/>
  <c r="B7" i="6"/>
  <c r="D28" i="6"/>
  <c r="B32" i="6"/>
  <c r="C7" i="6"/>
  <c r="E15" i="6"/>
  <c r="C25" i="6"/>
  <c r="D36" i="6"/>
  <c r="B40" i="6"/>
  <c r="G25" i="6"/>
  <c r="B25" i="6"/>
  <c r="F7" i="6"/>
  <c r="G11" i="6"/>
  <c r="I11" i="6"/>
  <c r="F15" i="6"/>
  <c r="D15" i="6"/>
  <c r="F28" i="6"/>
  <c r="G28" i="6"/>
  <c r="I32" i="6"/>
  <c r="E32" i="6"/>
  <c r="H36" i="6"/>
  <c r="C48" i="6"/>
  <c r="E11" i="6"/>
  <c r="P78" i="1"/>
  <c r="K75" i="6" s="1"/>
  <c r="P42" i="1"/>
  <c r="K39" i="6" s="1"/>
  <c r="P39" i="1"/>
  <c r="K36" i="6" s="1"/>
  <c r="P14" i="1"/>
  <c r="K11" i="6" s="1"/>
  <c r="C28" i="6"/>
  <c r="C15" i="6"/>
  <c r="B36" i="6"/>
  <c r="H11" i="6"/>
  <c r="H32" i="6"/>
  <c r="F36" i="6"/>
  <c r="G36" i="6"/>
  <c r="I48" i="6"/>
  <c r="B48" i="6"/>
  <c r="B28" i="6"/>
  <c r="C11" i="6"/>
  <c r="P77" i="1"/>
  <c r="K74" i="6" s="1"/>
  <c r="P22" i="1"/>
  <c r="K19" i="6" s="1"/>
  <c r="P9" i="1"/>
  <c r="K6" i="6" s="1"/>
  <c r="P26" i="1"/>
  <c r="K23" i="6" s="1"/>
  <c r="P38" i="1"/>
  <c r="K35" i="6" s="1"/>
  <c r="P32" i="1"/>
  <c r="K29" i="6" s="1"/>
  <c r="P31" i="1"/>
  <c r="K28" i="6" s="1"/>
  <c r="P37" i="1"/>
  <c r="K34" i="6" s="1"/>
  <c r="P40" i="1"/>
  <c r="K37" i="6" s="1"/>
  <c r="P48" i="1"/>
  <c r="K45" i="6" s="1"/>
  <c r="P10" i="1"/>
  <c r="K7" i="6" s="1"/>
  <c r="P16" i="1"/>
  <c r="K13" i="6" s="1"/>
  <c r="D32" i="6"/>
  <c r="E28" i="6"/>
  <c r="D48" i="6"/>
  <c r="C32" i="6"/>
  <c r="I25" i="6"/>
  <c r="F25" i="6"/>
  <c r="G7" i="6"/>
  <c r="F11" i="6"/>
  <c r="G15" i="6"/>
  <c r="F32" i="6"/>
  <c r="I44" i="6"/>
  <c r="B11" i="6"/>
  <c r="P33" i="1"/>
  <c r="K30" i="6" s="1"/>
  <c r="P23" i="1"/>
  <c r="K20" i="6" s="1"/>
  <c r="P21" i="1"/>
  <c r="K18" i="6" s="1"/>
  <c r="P7" i="1"/>
  <c r="K4" i="6" s="1"/>
  <c r="P34" i="1"/>
  <c r="K31" i="6" s="1"/>
  <c r="P49" i="1"/>
  <c r="K46" i="6" s="1"/>
  <c r="P36" i="1"/>
  <c r="K33" i="6" s="1"/>
  <c r="P35" i="1"/>
  <c r="K32" i="6" s="1"/>
  <c r="P20" i="1"/>
  <c r="K17" i="6" s="1"/>
  <c r="P41" i="1"/>
  <c r="K38" i="6" s="1"/>
  <c r="AX28" i="1"/>
  <c r="AX7" i="1"/>
  <c r="AX17" i="1"/>
  <c r="AX33" i="1"/>
  <c r="AX13" i="1"/>
  <c r="AX49" i="1"/>
  <c r="B34" i="6"/>
  <c r="E44" i="6"/>
  <c r="D9" i="6"/>
  <c r="B47" i="6"/>
  <c r="C75" i="6"/>
  <c r="E9" i="6"/>
  <c r="E6" i="6"/>
  <c r="I37" i="6"/>
  <c r="F37" i="6"/>
  <c r="H6" i="6"/>
  <c r="G30" i="6"/>
  <c r="I30" i="6"/>
  <c r="H75" i="6"/>
  <c r="H47" i="6"/>
  <c r="H16" i="6"/>
  <c r="I40" i="6"/>
  <c r="C40" i="6"/>
  <c r="H44" i="6"/>
  <c r="D75" i="6"/>
  <c r="C47" i="6"/>
  <c r="C24" i="6"/>
  <c r="E40" i="6"/>
  <c r="B9" i="6"/>
  <c r="B16" i="6"/>
  <c r="B75" i="6"/>
  <c r="E16" i="6"/>
  <c r="D16" i="6"/>
  <c r="B12" i="6"/>
  <c r="C9" i="6"/>
  <c r="B30" i="6"/>
  <c r="E34" i="6"/>
  <c r="B6" i="6"/>
  <c r="I9" i="6"/>
  <c r="F9" i="6"/>
  <c r="H37" i="6"/>
  <c r="G6" i="6"/>
  <c r="I6" i="6"/>
  <c r="E30" i="6"/>
  <c r="F34" i="6"/>
  <c r="G75" i="6"/>
  <c r="I75" i="6"/>
  <c r="F47" i="6"/>
  <c r="I12" i="6"/>
  <c r="F16" i="6"/>
  <c r="G16" i="6"/>
  <c r="I24" i="6"/>
  <c r="D24" i="6"/>
  <c r="H40" i="6"/>
  <c r="F44" i="6"/>
  <c r="G44" i="6"/>
  <c r="E37" i="6"/>
  <c r="E24" i="6"/>
  <c r="B44" i="6"/>
  <c r="E47" i="6"/>
  <c r="D44" i="6"/>
  <c r="D40" i="6"/>
  <c r="E12" i="6"/>
  <c r="D30" i="6"/>
  <c r="B24" i="6"/>
  <c r="H9" i="6"/>
  <c r="G37" i="6"/>
  <c r="H34" i="6"/>
  <c r="F40" i="6"/>
  <c r="D37" i="6"/>
  <c r="C34" i="6"/>
  <c r="AX25" i="1"/>
  <c r="AX42" i="1"/>
  <c r="AZ51" i="1"/>
  <c r="AZ77" i="1"/>
  <c r="AX78" i="1"/>
  <c r="AX22" i="1"/>
  <c r="AX38" i="1"/>
  <c r="AX41" i="1"/>
  <c r="AX51" i="1"/>
  <c r="AX32" i="1"/>
  <c r="AX35" i="1"/>
  <c r="AX45" i="1"/>
  <c r="AX9" i="1"/>
  <c r="AX18" i="1"/>
  <c r="AZ28" i="1"/>
  <c r="AX29" i="1"/>
  <c r="AX31" i="1"/>
  <c r="AX21" i="1"/>
  <c r="AX23" i="1"/>
  <c r="AZ25" i="1"/>
  <c r="AZ11" i="1"/>
  <c r="AZ12" i="1"/>
  <c r="AZ15" i="1"/>
  <c r="AX19" i="1"/>
  <c r="AZ46" i="1"/>
  <c r="AX47" i="1"/>
  <c r="AZ10" i="1"/>
  <c r="AX11" i="1"/>
  <c r="AX36" i="1"/>
  <c r="AX37" i="1"/>
  <c r="AX39" i="1"/>
  <c r="AZ39" i="1"/>
  <c r="AX43" i="1"/>
  <c r="AZ7" i="1"/>
  <c r="AX8" i="1"/>
  <c r="AZ8" i="1"/>
  <c r="AZ9" i="1"/>
  <c r="AX10" i="1"/>
  <c r="AX12" i="1"/>
  <c r="AZ13" i="1"/>
  <c r="AX14" i="1"/>
  <c r="AZ14" i="1"/>
  <c r="AX16" i="1"/>
  <c r="AZ16" i="1"/>
  <c r="AZ17" i="1"/>
  <c r="AZ18" i="1"/>
  <c r="AZ19" i="1"/>
  <c r="AX20" i="1"/>
  <c r="AZ20" i="1"/>
  <c r="AZ21" i="1"/>
  <c r="AZ22" i="1"/>
  <c r="AZ23" i="1"/>
  <c r="AX24" i="1"/>
  <c r="AZ24" i="1"/>
  <c r="AX26" i="1"/>
  <c r="AZ26" i="1"/>
  <c r="AZ27" i="1"/>
  <c r="AZ29" i="1"/>
  <c r="AX30" i="1"/>
  <c r="AZ30" i="1"/>
  <c r="AZ31" i="1"/>
  <c r="AZ32" i="1"/>
  <c r="AZ33" i="1"/>
  <c r="AX34" i="1"/>
  <c r="AZ34" i="1"/>
  <c r="AZ35" i="1"/>
  <c r="AZ36" i="1"/>
  <c r="AZ37" i="1"/>
  <c r="AZ38" i="1"/>
  <c r="AX40" i="1"/>
  <c r="AZ40" i="1"/>
  <c r="AZ41" i="1"/>
  <c r="AZ42" i="1"/>
  <c r="AZ43" i="1"/>
  <c r="AX44" i="1"/>
  <c r="AZ44" i="1"/>
  <c r="AZ45" i="1"/>
  <c r="AX46" i="1"/>
  <c r="AZ47" i="1"/>
  <c r="AX48" i="1"/>
  <c r="AZ48" i="1"/>
  <c r="AZ49" i="1"/>
  <c r="AX50" i="1"/>
  <c r="AZ50" i="1"/>
  <c r="AX77" i="1"/>
  <c r="AZ78" i="1"/>
  <c r="AX79" i="1"/>
  <c r="AZ79" i="1"/>
  <c r="AU28" i="1" l="1"/>
  <c r="L25" i="6" s="1"/>
  <c r="AU10" i="1"/>
  <c r="L7" i="6" s="1"/>
  <c r="AU29" i="1"/>
  <c r="L26" i="6" s="1"/>
  <c r="AU49" i="1"/>
  <c r="L46" i="6" s="1"/>
  <c r="AU38" i="1"/>
  <c r="L35" i="6" s="1"/>
  <c r="AU27" i="1"/>
  <c r="L24" i="6" s="1"/>
  <c r="AU78" i="1"/>
  <c r="L75" i="6" s="1"/>
  <c r="AU44" i="1"/>
  <c r="L41" i="6" s="1"/>
  <c r="AU42" i="1"/>
  <c r="L39" i="6" s="1"/>
  <c r="AU33" i="1"/>
  <c r="L30" i="6" s="1"/>
  <c r="AU22" i="1"/>
  <c r="L19" i="6" s="1"/>
  <c r="AU13" i="1"/>
  <c r="L10" i="6" s="1"/>
  <c r="AU21" i="1"/>
  <c r="L18" i="6" s="1"/>
  <c r="AU11" i="1"/>
  <c r="L8" i="6" s="1"/>
  <c r="AU46" i="1"/>
  <c r="L43" i="6" s="1"/>
  <c r="AU35" i="1"/>
  <c r="L32" i="6" s="1"/>
  <c r="AU24" i="1"/>
  <c r="L21" i="6" s="1"/>
  <c r="AU18" i="1"/>
  <c r="L15" i="6" s="1"/>
  <c r="AU17" i="1"/>
  <c r="L14" i="6" s="1"/>
  <c r="AU31" i="1"/>
  <c r="L28" i="6" s="1"/>
  <c r="AU51" i="1"/>
  <c r="L48" i="6" s="1"/>
  <c r="AU50" i="1"/>
  <c r="L47" i="6" s="1"/>
  <c r="AU37" i="1"/>
  <c r="L34" i="6" s="1"/>
  <c r="AU8" i="1"/>
  <c r="L5" i="6" s="1"/>
  <c r="AU15" i="1"/>
  <c r="L12" i="6" s="1"/>
  <c r="AU43" i="1"/>
  <c r="L40" i="6" s="1"/>
  <c r="AU39" i="1"/>
  <c r="L36" i="6" s="1"/>
  <c r="AU36" i="1"/>
  <c r="L33" i="6" s="1"/>
  <c r="AU9" i="1"/>
  <c r="L6" i="6" s="1"/>
  <c r="AU25" i="1"/>
  <c r="L22" i="6" s="1"/>
  <c r="AU40" i="1"/>
  <c r="L37" i="6" s="1"/>
  <c r="AU19" i="1"/>
  <c r="L16" i="6" s="1"/>
  <c r="AU12" i="1"/>
  <c r="L9" i="6" s="1"/>
  <c r="AU45" i="1"/>
  <c r="L42" i="6" s="1"/>
  <c r="AU41" i="1"/>
  <c r="L38" i="6" s="1"/>
  <c r="AU34" i="1"/>
  <c r="L31" i="6" s="1"/>
  <c r="AU32" i="1"/>
  <c r="L29" i="6" s="1"/>
  <c r="AU30" i="1"/>
  <c r="L27" i="6" s="1"/>
  <c r="AU23" i="1"/>
  <c r="L20" i="6" s="1"/>
  <c r="AU14" i="1"/>
  <c r="L11" i="6" s="1"/>
  <c r="AU7" i="1"/>
  <c r="L4" i="6" s="1"/>
  <c r="AU79" i="1"/>
  <c r="L76" i="6" s="1"/>
  <c r="AU48" i="1"/>
  <c r="L45" i="6" s="1"/>
  <c r="AU26" i="1"/>
  <c r="L23" i="6" s="1"/>
  <c r="AU16" i="1"/>
  <c r="L13" i="6" s="1"/>
  <c r="AU77" i="1"/>
  <c r="L74" i="6" s="1"/>
  <c r="AU47" i="1"/>
  <c r="L44" i="6" s="1"/>
  <c r="AU20" i="1"/>
  <c r="L17" i="6" s="1"/>
</calcChain>
</file>

<file path=xl/comments1.xml><?xml version="1.0" encoding="utf-8"?>
<comments xmlns="http://schemas.openxmlformats.org/spreadsheetml/2006/main">
  <authors>
    <author>owner</author>
    <author>Michael Joseph</author>
  </authors>
  <commentList>
    <comment ref="Q2" authorId="0" shapeId="0">
      <text>
        <r>
          <rPr>
            <b/>
            <sz val="9"/>
            <color indexed="81"/>
            <rFont val="Tahoma"/>
            <family val="2"/>
          </rPr>
          <t>owner:</t>
        </r>
        <r>
          <rPr>
            <sz val="9"/>
            <color indexed="81"/>
            <rFont val="Tahoma"/>
            <family val="2"/>
          </rPr>
          <t xml:space="preserve">
(Sept 2012) Pioneer ACO Model: CMS has established robust quality measures that will be used to monitor the quality of care provided and beneficiary satisfaction. These measures mirror those in the Shared Savings Program. http://innovation.cms.gov/Files/fact-sheet/Pioneer-ACO-General-Fact-Sheet.pdf
</t>
        </r>
      </text>
    </comment>
    <comment ref="U2" authorId="0" shapeId="0">
      <text>
        <r>
          <rPr>
            <b/>
            <sz val="9"/>
            <color indexed="81"/>
            <rFont val="Tahoma"/>
            <family val="2"/>
          </rPr>
          <t>owner:</t>
        </r>
        <r>
          <rPr>
            <sz val="9"/>
            <color indexed="81"/>
            <rFont val="Tahoma"/>
            <family val="2"/>
          </rPr>
          <t xml:space="preserve">
there are 3 core measures and 3 alternate core measures to use if denominator for any of the core is zero.  Must also report 3 additional measures as part of core set.
 </t>
        </r>
      </text>
    </comment>
    <comment ref="N22" authorId="1" shapeId="0">
      <text>
        <r>
          <rPr>
            <b/>
            <sz val="10"/>
            <color indexed="81"/>
            <rFont val="Tahoma"/>
            <family val="2"/>
          </rPr>
          <t>Michael Joseph:</t>
        </r>
        <r>
          <rPr>
            <sz val="10"/>
            <color indexed="81"/>
            <rFont val="Tahoma"/>
            <family val="2"/>
          </rPr>
          <t xml:space="preserve">
Yes for ED Visits</t>
        </r>
      </text>
    </comment>
  </commentList>
</comments>
</file>

<file path=xl/comments2.xml><?xml version="1.0" encoding="utf-8"?>
<comments xmlns="http://schemas.openxmlformats.org/spreadsheetml/2006/main">
  <authors>
    <author>Deepti Kanneganti</author>
  </authors>
  <commentList>
    <comment ref="K5" authorId="0" shapeId="0">
      <text>
        <r>
          <rPr>
            <b/>
            <sz val="9"/>
            <color indexed="81"/>
            <rFont val="Tahoma"/>
            <charset val="1"/>
          </rPr>
          <t>Deepti Kanneganti:</t>
        </r>
        <r>
          <rPr>
            <sz val="9"/>
            <color indexed="81"/>
            <rFont val="Tahoma"/>
            <charset val="1"/>
          </rPr>
          <t xml:space="preserve">
Clinical Data includes EHR, paper records, and registry.
Claims include pharmacy data.</t>
        </r>
      </text>
    </comment>
  </commentList>
</comments>
</file>

<file path=xl/sharedStrings.xml><?xml version="1.0" encoding="utf-8"?>
<sst xmlns="http://schemas.openxmlformats.org/spreadsheetml/2006/main" count="8315" uniqueCount="3057">
  <si>
    <t>Measure Name</t>
  </si>
  <si>
    <t>Yes</t>
  </si>
  <si>
    <t>Domain</t>
  </si>
  <si>
    <t>Steward</t>
  </si>
  <si>
    <t>Data Source</t>
  </si>
  <si>
    <t>Claims</t>
  </si>
  <si>
    <t>Survey</t>
  </si>
  <si>
    <t>No</t>
  </si>
  <si>
    <t>0069</t>
  </si>
  <si>
    <t>0052</t>
  </si>
  <si>
    <t>0097</t>
  </si>
  <si>
    <t>1799</t>
  </si>
  <si>
    <t>0036</t>
  </si>
  <si>
    <t>0022</t>
  </si>
  <si>
    <t>#</t>
  </si>
  <si>
    <t>Total Selection Criteria Points</t>
  </si>
  <si>
    <t>Recommended for Inclusion (Yes/No)</t>
  </si>
  <si>
    <t>Aligned with other measure sets?</t>
  </si>
  <si>
    <t>Comments</t>
  </si>
  <si>
    <t>Selection Tool Choices</t>
  </si>
  <si>
    <t>Somewhat</t>
  </si>
  <si>
    <t>Recommended for Inclusion</t>
  </si>
  <si>
    <t>Medication Reconciliation</t>
  </si>
  <si>
    <t>Calculation</t>
  </si>
  <si>
    <t>Populated from Measure Selection Tab</t>
  </si>
  <si>
    <t>Federal Measure Sets
For measure sets identified as relevant for your program, Enter "Yes" if Measure is used by the Federal Measure set</t>
  </si>
  <si>
    <t>NQF Number</t>
  </si>
  <si>
    <t>NQF #</t>
  </si>
  <si>
    <t>Description</t>
  </si>
  <si>
    <t>0004</t>
  </si>
  <si>
    <t>Controlling High Blood Pressure</t>
  </si>
  <si>
    <t>0018</t>
  </si>
  <si>
    <t>Adult Body Mass Index (BMI) Assessment</t>
  </si>
  <si>
    <t>0421</t>
  </si>
  <si>
    <t>Ambulatory Care-Sensitive Condition Admissions</t>
  </si>
  <si>
    <t>0028</t>
  </si>
  <si>
    <t>0024</t>
  </si>
  <si>
    <t>0056</t>
  </si>
  <si>
    <t>0043</t>
  </si>
  <si>
    <t>0034</t>
  </si>
  <si>
    <t>0055</t>
  </si>
  <si>
    <t>0062</t>
  </si>
  <si>
    <t>0070</t>
  </si>
  <si>
    <t>0041</t>
  </si>
  <si>
    <t>0068</t>
  </si>
  <si>
    <t>0075</t>
  </si>
  <si>
    <t>0418</t>
  </si>
  <si>
    <t>0228</t>
  </si>
  <si>
    <t>0066</t>
  </si>
  <si>
    <t>0283</t>
  </si>
  <si>
    <t>Asthma: Pharmacologic Therapy</t>
  </si>
  <si>
    <t>0047</t>
  </si>
  <si>
    <t>0279</t>
  </si>
  <si>
    <t>0083</t>
  </si>
  <si>
    <t>Care Transition Record Transmitted to Health Care Professional</t>
  </si>
  <si>
    <t>0648</t>
  </si>
  <si>
    <t>0275</t>
  </si>
  <si>
    <t>0277</t>
  </si>
  <si>
    <t>0102</t>
  </si>
  <si>
    <t>0274</t>
  </si>
  <si>
    <t>0469</t>
  </si>
  <si>
    <t>0288</t>
  </si>
  <si>
    <t>0164</t>
  </si>
  <si>
    <t>0576</t>
  </si>
  <si>
    <t>1391</t>
  </si>
  <si>
    <t>Healthy Term Newborn</t>
  </si>
  <si>
    <t>0716</t>
  </si>
  <si>
    <t>0074</t>
  </si>
  <si>
    <t>0290</t>
  </si>
  <si>
    <t>Optimal Diabetes Care</t>
  </si>
  <si>
    <t>0729</t>
  </si>
  <si>
    <t>0067</t>
  </si>
  <si>
    <t>0531</t>
  </si>
  <si>
    <t>0557</t>
  </si>
  <si>
    <t>0558</t>
  </si>
  <si>
    <t>0163</t>
  </si>
  <si>
    <t>0529</t>
  </si>
  <si>
    <t>0541</t>
  </si>
  <si>
    <t>0218</t>
  </si>
  <si>
    <t>Transition Record with Specified Elements Received by Discharged Patients</t>
  </si>
  <si>
    <t>0647</t>
  </si>
  <si>
    <t>0281</t>
  </si>
  <si>
    <t>0038</t>
  </si>
  <si>
    <t>Adoption of Medication e-Prescribing</t>
  </si>
  <si>
    <t>1392</t>
  </si>
  <si>
    <t>1516</t>
  </si>
  <si>
    <t>0032</t>
  </si>
  <si>
    <t>0031</t>
  </si>
  <si>
    <t>0002</t>
  </si>
  <si>
    <t>Live Births Weighing Less Than 2,500 Grams</t>
  </si>
  <si>
    <t>0033</t>
  </si>
  <si>
    <t>0059</t>
  </si>
  <si>
    <t>0105</t>
  </si>
  <si>
    <t>0389</t>
  </si>
  <si>
    <t>0081</t>
  </si>
  <si>
    <t>0108</t>
  </si>
  <si>
    <t>0101</t>
  </si>
  <si>
    <t>0387</t>
  </si>
  <si>
    <t>0385</t>
  </si>
  <si>
    <t>0089</t>
  </si>
  <si>
    <t>0086</t>
  </si>
  <si>
    <t>0064</t>
  </si>
  <si>
    <t>0088</t>
  </si>
  <si>
    <t>NA</t>
  </si>
  <si>
    <t>0039</t>
  </si>
  <si>
    <t>0027</t>
  </si>
  <si>
    <t>Diabetes Short-term Complications (PQI-01)</t>
  </si>
  <si>
    <t>0272</t>
  </si>
  <si>
    <t>0476</t>
  </si>
  <si>
    <t>0063</t>
  </si>
  <si>
    <t>0057</t>
  </si>
  <si>
    <t>Annual Monitoring for Patients on Persistent Medications</t>
  </si>
  <si>
    <t>0021</t>
  </si>
  <si>
    <t>Comprehensive Diabetes Care: LDL-C Screening</t>
  </si>
  <si>
    <t xml:space="preserve">Commercial and State Measure Sets
For measure sets identified as relevant for your program, Enter "Yes" if Measure is used by the State Measure set </t>
  </si>
  <si>
    <t>State Measure Set A</t>
  </si>
  <si>
    <t>State Measure Set B</t>
  </si>
  <si>
    <t>State Measure Set C</t>
  </si>
  <si>
    <t>Commercial Measure Set A</t>
  </si>
  <si>
    <t>Commercial Measure Set B</t>
  </si>
  <si>
    <t>State Measure Set D</t>
  </si>
  <si>
    <t>State Measure Set E</t>
  </si>
  <si>
    <t>Count of Federal Programs used by:</t>
  </si>
  <si>
    <r>
      <t xml:space="preserve">CHIPRA Initial Core Set of Children’s Health Care Quality Measures 
</t>
    </r>
    <r>
      <rPr>
        <sz val="11"/>
        <color rgb="FF111111"/>
        <rFont val="Book Antiqua"/>
        <family val="1"/>
      </rPr>
      <t>as of 12/2013</t>
    </r>
  </si>
  <si>
    <r>
      <t xml:space="preserve">CMMI Core Measures V10 
</t>
    </r>
    <r>
      <rPr>
        <sz val="11"/>
        <color theme="1"/>
        <rFont val="Book Antiqua"/>
        <family val="1"/>
      </rPr>
      <t>as of 4/2014</t>
    </r>
  </si>
  <si>
    <r>
      <t xml:space="preserve">CMS Health Home Measure Set (proposed) 
</t>
    </r>
    <r>
      <rPr>
        <sz val="11"/>
        <color theme="1"/>
        <rFont val="Book Antiqua"/>
        <family val="1"/>
      </rPr>
      <t>as of 1/15/2013</t>
    </r>
  </si>
  <si>
    <r>
      <rPr>
        <b/>
        <sz val="11"/>
        <color theme="1"/>
        <rFont val="Book Antiqua"/>
        <family val="1"/>
      </rPr>
      <t>CMS Initial Core Set of Adult Health Care Quality Measures</t>
    </r>
    <r>
      <rPr>
        <sz val="11"/>
        <color theme="1"/>
        <rFont val="Book Antiqua"/>
        <family val="1"/>
      </rPr>
      <t xml:space="preserve">
as of 01/2014</t>
    </r>
  </si>
  <si>
    <t>CMS Medicare Shared Savings Program (MSSP) ACO for 2013
as of 12/21/2013</t>
  </si>
  <si>
    <r>
      <t xml:space="preserve">Comprehensive Primary Care Initiative
</t>
    </r>
    <r>
      <rPr>
        <sz val="11"/>
        <color theme="1"/>
        <rFont val="Book Antiqua"/>
        <family val="1"/>
      </rPr>
      <t>as of 04/01/2013</t>
    </r>
  </si>
  <si>
    <r>
      <t xml:space="preserve">Meaningful Use Clinical Quality Measures (CQMs) for 2014 
</t>
    </r>
    <r>
      <rPr>
        <sz val="11"/>
        <color theme="1"/>
        <rFont val="Book Antiqua"/>
        <family val="1"/>
      </rPr>
      <t>as of 5/2014</t>
    </r>
  </si>
  <si>
    <r>
      <rPr>
        <b/>
        <sz val="11"/>
        <color theme="1"/>
        <rFont val="Book Antiqua"/>
        <family val="1"/>
      </rPr>
      <t>Medicare-Medicaid Plans (MMPs) Capitated Financial Alignment Model (Duals Demonstrations)</t>
    </r>
    <r>
      <rPr>
        <sz val="11"/>
        <color theme="1"/>
        <rFont val="Book Antiqua"/>
        <family val="1"/>
      </rPr>
      <t xml:space="preserve">
as of 01/07/2014</t>
    </r>
  </si>
  <si>
    <r>
      <rPr>
        <b/>
        <sz val="11"/>
        <color theme="1"/>
        <rFont val="Book Antiqua"/>
        <family val="1"/>
      </rPr>
      <t xml:space="preserve">PQRS-Medicare EHR Incentive Pilot Clinical Quality Measures (CQMs) </t>
    </r>
    <r>
      <rPr>
        <sz val="11"/>
        <color theme="1"/>
        <rFont val="Book Antiqua"/>
        <family val="1"/>
      </rPr>
      <t xml:space="preserve">
as of 4/18/2013 </t>
    </r>
  </si>
  <si>
    <t>SIM Suggested Population Level Measures</t>
  </si>
  <si>
    <t>0001</t>
  </si>
  <si>
    <t>Hypertension (HTN): Blood Pressure Measurement</t>
  </si>
  <si>
    <t>0013</t>
  </si>
  <si>
    <t>Tobacco Use: Screening and Cessation Intervention</t>
  </si>
  <si>
    <t>Comprehensive Diabetes Care: Eye Exam</t>
  </si>
  <si>
    <t>0061</t>
  </si>
  <si>
    <t>Comprehensive Diabetes Care: Medical Attention for Nephropathy</t>
  </si>
  <si>
    <t>Comprehensive Diabetes Care: LDL-C Control &lt;100 mg/dL</t>
  </si>
  <si>
    <t>American College of Cardiology</t>
  </si>
  <si>
    <t>Ischemic Vascular Disease (IVD): Use of Aspirin or Another Antithrombotic</t>
  </si>
  <si>
    <t>Chronic Stable Coronary Artery Disease: Lipid Control</t>
  </si>
  <si>
    <t xml:space="preserve">American College of Cardiology </t>
  </si>
  <si>
    <t>Ischemic Vascular Disease (IVD): Complete Lipid Panel and LDL Control</t>
  </si>
  <si>
    <t>Falls: Screening, Risk-Assessment, and Plan of Care to Prevent Future Falls</t>
  </si>
  <si>
    <t>0139</t>
  </si>
  <si>
    <t>3-Item Care Transition Measure (CTM-3)</t>
  </si>
  <si>
    <t>Screening for Clinical Depression and Follow-Up Plan</t>
  </si>
  <si>
    <t>Documentation of Current Medications in the Medical Record</t>
  </si>
  <si>
    <t>0419</t>
  </si>
  <si>
    <t>Elective Delivery Prior to 39 Completed Weeks Gestation (PC-01)</t>
  </si>
  <si>
    <t>Cesarean Rate for Nulliparous Singleton Vertex (PC-02)</t>
  </si>
  <si>
    <t>0471</t>
  </si>
  <si>
    <t>Appropriate Use of Antenatal Steroids (PC-03)</t>
  </si>
  <si>
    <t>0486</t>
  </si>
  <si>
    <t>0489</t>
  </si>
  <si>
    <t>Proportion of Days Covered (PDC): 5 Rates by Therapeutic Category</t>
  </si>
  <si>
    <t>Pharmacy Quality Alliance</t>
  </si>
  <si>
    <t>Post-Discharge Continuing Care Plan Created (HBIPS-6)</t>
  </si>
  <si>
    <t xml:space="preserve">California Maternal Quality Care Collaborative </t>
  </si>
  <si>
    <t>1382</t>
  </si>
  <si>
    <t>1407</t>
  </si>
  <si>
    <t>1448</t>
  </si>
  <si>
    <t>1517</t>
  </si>
  <si>
    <t>Yes (Timeliness of Prenatal Care)</t>
  </si>
  <si>
    <t>Yes (Postpartum Care Rate)</t>
  </si>
  <si>
    <t>1768</t>
  </si>
  <si>
    <t>1959</t>
  </si>
  <si>
    <t>1999</t>
  </si>
  <si>
    <t>2082</t>
  </si>
  <si>
    <t>CREcare</t>
  </si>
  <si>
    <t>Behavioral Health Risk Assessment (for Pregnant Women) (BHRA)</t>
  </si>
  <si>
    <t>Continuity Assessment Record and Evaluation Tool (CARE Tool)</t>
  </si>
  <si>
    <t>CDC</t>
  </si>
  <si>
    <t>Notes</t>
  </si>
  <si>
    <t>0575</t>
  </si>
  <si>
    <t>0577</t>
  </si>
  <si>
    <t>0005</t>
  </si>
  <si>
    <t>0054</t>
  </si>
  <si>
    <t>Summary Description of Measure Set</t>
  </si>
  <si>
    <t>0430</t>
  </si>
  <si>
    <t>0429</t>
  </si>
  <si>
    <t>0230</t>
  </si>
  <si>
    <t>0229</t>
  </si>
  <si>
    <t>0006</t>
  </si>
  <si>
    <t>0007</t>
  </si>
  <si>
    <t>NCQA Supplemental items for CAHPS® 4.0 Adult Questionnaire (CAHPS 4.0H)</t>
  </si>
  <si>
    <t>0009</t>
  </si>
  <si>
    <t>0517</t>
  </si>
  <si>
    <t>0258</t>
  </si>
  <si>
    <t>0692</t>
  </si>
  <si>
    <t>0693</t>
  </si>
  <si>
    <t>0691</t>
  </si>
  <si>
    <t>CAHPS® Home Health Care Survey</t>
  </si>
  <si>
    <t>CAHPS® Nursing Home Survey: Long-Stay Resident Instrument</t>
  </si>
  <si>
    <t xml:space="preserve">CAHPS® Nursing Home Survey: Discharged Resident Instrument </t>
  </si>
  <si>
    <t>CAHPS® In-Center Hemodialysis Survey</t>
  </si>
  <si>
    <t>CAHPS® Clinician/Group Surveys - (Adult Primary Care, Pediatric Care, and Specialist Care Surveys)</t>
  </si>
  <si>
    <t>selection_criteria</t>
  </si>
  <si>
    <t>Evidence-based and scientifically acceptable</t>
  </si>
  <si>
    <t>Has a relevant benchmark</t>
  </si>
  <si>
    <t>Not greatly influenced by patient case mix</t>
  </si>
  <si>
    <t>Consistent with the goals of the program</t>
  </si>
  <si>
    <t>Useable and relevant</t>
  </si>
  <si>
    <t>Feasible to collect</t>
  </si>
  <si>
    <t>Aligned with other measure sets</t>
  </si>
  <si>
    <t>Promotes increased value</t>
  </si>
  <si>
    <t xml:space="preserve">Present an opportunity for quality improvement </t>
  </si>
  <si>
    <t>Transformative potential</t>
  </si>
  <si>
    <t>Sufficient denominator size</t>
  </si>
  <si>
    <t>Representative of the array of services provided by the program</t>
  </si>
  <si>
    <t>Representative of the diversity of patients served by the program</t>
  </si>
  <si>
    <t>Not unreasonably burdensome to payers or providers</t>
  </si>
  <si>
    <t>Column1</t>
  </si>
  <si>
    <t xml:space="preserve">Details for: </t>
  </si>
  <si>
    <t>details</t>
  </si>
  <si>
    <t>0058</t>
  </si>
  <si>
    <t>0071</t>
  </si>
  <si>
    <t>Asthma Emergency Department Visits</t>
  </si>
  <si>
    <t>Alabama Medicaid Agency</t>
  </si>
  <si>
    <t>Ambulatory Care (AMB-OP &amp; AMB-ED)</t>
  </si>
  <si>
    <t>1388</t>
  </si>
  <si>
    <t>0731</t>
  </si>
  <si>
    <t>0549</t>
  </si>
  <si>
    <t>Criterion A</t>
  </si>
  <si>
    <t>Criterion B</t>
  </si>
  <si>
    <t>Criterion C</t>
  </si>
  <si>
    <t>Criterion D</t>
  </si>
  <si>
    <t>Criterion E</t>
  </si>
  <si>
    <t>Criterion F</t>
  </si>
  <si>
    <t>Criterion G</t>
  </si>
  <si>
    <t>Criterion H</t>
  </si>
  <si>
    <t>Criterion I</t>
  </si>
  <si>
    <t>Criterion J</t>
  </si>
  <si>
    <t>Measure-specific comments for Criterion A</t>
  </si>
  <si>
    <t>Measure-specific comments for Criterion B</t>
  </si>
  <si>
    <t>Measure-specific comments for Criterion C</t>
  </si>
  <si>
    <t>Measure-specific comments for Criterion D</t>
  </si>
  <si>
    <t>Measure-specific comments for Criterion E</t>
  </si>
  <si>
    <t>Measure-specific comments for Criterion F</t>
  </si>
  <si>
    <t>Measure-specific comments for Criterion G</t>
  </si>
  <si>
    <t>Measure-specific comments for Criterion H</t>
  </si>
  <si>
    <t>Measure-specific comments for Criterion I</t>
  </si>
  <si>
    <t>Measure-specific comments for Criterion J</t>
  </si>
  <si>
    <t>NQF Endorsement Status</t>
  </si>
  <si>
    <t>SM-PART-CARD: Participation in a systematic database for cardiac surgery</t>
  </si>
  <si>
    <t>0113</t>
  </si>
  <si>
    <t>Society of Thoracic Surgeons</t>
  </si>
  <si>
    <t>0132</t>
  </si>
  <si>
    <t>0135</t>
  </si>
  <si>
    <t>AMI-3: ACEI or ARB for LVSD</t>
  </si>
  <si>
    <t>0137</t>
  </si>
  <si>
    <t>HAI-2: CAUTI: Cather-Associated Urinary Tract Infection</t>
  </si>
  <si>
    <t>0138</t>
  </si>
  <si>
    <t>HAI-1: CLABSI: Central Line-Associated Blood Stream Infection</t>
  </si>
  <si>
    <t>Yes (Pediatric Only)</t>
  </si>
  <si>
    <t>AMI-2: Aspirin Prescribed at Discharge</t>
  </si>
  <si>
    <t>0142</t>
  </si>
  <si>
    <t>0143</t>
  </si>
  <si>
    <t>The Joint Commission</t>
  </si>
  <si>
    <t>0144</t>
  </si>
  <si>
    <t>0147</t>
  </si>
  <si>
    <t>0160</t>
  </si>
  <si>
    <t>HF-3: ACEI or ARB for LVSD</t>
  </si>
  <si>
    <t>0162</t>
  </si>
  <si>
    <t>AMI-7a: Fibrinolytic Therapy Received Within 30 Minutes of Hospital Arrival</t>
  </si>
  <si>
    <t>0166</t>
  </si>
  <si>
    <t>MORT-30-HF: Heart Failure Mortality</t>
  </si>
  <si>
    <t>MORT-30-AMI: Heart Attack Mortality</t>
  </si>
  <si>
    <t>0268</t>
  </si>
  <si>
    <t>0284</t>
  </si>
  <si>
    <t>OP-4: Outpatient Aspirin at Arrival</t>
  </si>
  <si>
    <t>0286</t>
  </si>
  <si>
    <t>OP-5: Outpatient Minutes to ECG</t>
  </si>
  <si>
    <t>0289</t>
  </si>
  <si>
    <t>0300</t>
  </si>
  <si>
    <t>0301</t>
  </si>
  <si>
    <t>READM-30-HF: Heart Failure Readmit</t>
  </si>
  <si>
    <t>0330</t>
  </si>
  <si>
    <t>CAC-3: Home Management Plan of Care (HMPC) Document Given to Patient/Caregiver</t>
  </si>
  <si>
    <t>0338</t>
  </si>
  <si>
    <t>0345</t>
  </si>
  <si>
    <t>0346</t>
  </si>
  <si>
    <t>0351</t>
  </si>
  <si>
    <t>Percentage of cases having developed specified complications of care with an in-hospital death.</t>
  </si>
  <si>
    <t>0356</t>
  </si>
  <si>
    <t>VTE-1: VTE Prophylaxis</t>
  </si>
  <si>
    <t>0371</t>
  </si>
  <si>
    <t>VTE-2: ICU VTE Prophylaxis</t>
  </si>
  <si>
    <t>0372</t>
  </si>
  <si>
    <t>VTE-3: VTE Patients with Anticoagulation Overlap Therapy</t>
  </si>
  <si>
    <t>0373</t>
  </si>
  <si>
    <t>STK-1: Stroke Patients with VTE Prophylaxis</t>
  </si>
  <si>
    <t>0434</t>
  </si>
  <si>
    <t>STK-2: Discharged On Antithrombotic Therapy</t>
  </si>
  <si>
    <t>0435</t>
  </si>
  <si>
    <t>STK-3: Anticoagulation Therapy for Atrial Fibrillation/Flutter</t>
  </si>
  <si>
    <t>0436</t>
  </si>
  <si>
    <t>STK-4: Thrombolytic Therapy</t>
  </si>
  <si>
    <t>0437</t>
  </si>
  <si>
    <t>STK-5: Antithrombotic Therapy By End of Hospital Day Two</t>
  </si>
  <si>
    <t>0438</t>
  </si>
  <si>
    <t>STK-6: Discharged on Statin Medication</t>
  </si>
  <si>
    <t>0439</t>
  </si>
  <si>
    <t>STK-10: Assessed for Rehabilitation</t>
  </si>
  <si>
    <t>0441</t>
  </si>
  <si>
    <t>0450</t>
  </si>
  <si>
    <t>0453</t>
  </si>
  <si>
    <t>MORT-30-PN: Pneumonia Mortality</t>
  </si>
  <si>
    <t>0468</t>
  </si>
  <si>
    <t>0480</t>
  </si>
  <si>
    <t>0495</t>
  </si>
  <si>
    <t>OP-18b: Time in ED Before Going Home</t>
  </si>
  <si>
    <t>0496</t>
  </si>
  <si>
    <t>0497</t>
  </si>
  <si>
    <t>READM-30-AMI: Heart Attack Readmit</t>
  </si>
  <si>
    <t>0505</t>
  </si>
  <si>
    <t>READM-30-PN: Pneumonia Readmit</t>
  </si>
  <si>
    <t>0506</t>
  </si>
  <si>
    <t>0513</t>
  </si>
  <si>
    <t>0514</t>
  </si>
  <si>
    <t>SCIP Inf-1a: Prophylactic Antibiotic Received Within One Hour Prior to Surgical Incision – Overall Rate</t>
  </si>
  <si>
    <t>0527</t>
  </si>
  <si>
    <t>0528</t>
  </si>
  <si>
    <t>Surgical patients who received prophylactic antibiotics consistent with current guidelines (specific to each type of surgical procedure).</t>
  </si>
  <si>
    <t>HBIPS-7a: Post Discharge Continuing Care Plan Transmitted – Overall Rate</t>
  </si>
  <si>
    <t>0560</t>
  </si>
  <si>
    <t>AMI-10: Statin Prescribed at Discharge</t>
  </si>
  <si>
    <t>0639</t>
  </si>
  <si>
    <t>HBIPS-2a: Hours of Physical Restraint Use</t>
  </si>
  <si>
    <t>0640</t>
  </si>
  <si>
    <t>HBIPS-3a:  Hours of Seclusion</t>
  </si>
  <si>
    <t>0641</t>
  </si>
  <si>
    <t>OP-23: Brain Scan Results in 45 Minutes</t>
  </si>
  <si>
    <t>0661</t>
  </si>
  <si>
    <t>OP-21: Time in ED Before Pain Medication</t>
  </si>
  <si>
    <t>0662</t>
  </si>
  <si>
    <t>0669</t>
  </si>
  <si>
    <t>0728</t>
  </si>
  <si>
    <t>0753</t>
  </si>
  <si>
    <t>Yes (HAI-3 &amp; HAI-4)</t>
  </si>
  <si>
    <t>IMM-2: Influenza Immunization</t>
  </si>
  <si>
    <t>READM-30-HOSP-WIDE: Hospital-wide Readmit</t>
  </si>
  <si>
    <t>HF-1: Heart Failure: Instructions Given When Patient is Released from the Hospital</t>
  </si>
  <si>
    <t>VTE-4: VTE Patients Receiving Unfractionated Heparin with Dosages/Platelet Count Monitoring by Protocol</t>
  </si>
  <si>
    <t>VTE-5: VTE Warfarin Therapy Discharge Instructions Stroke Care</t>
  </si>
  <si>
    <t>VTE-6: Incidence of potentially preventable VTE</t>
  </si>
  <si>
    <t>STK-8: Stroke Education</t>
  </si>
  <si>
    <t>0753 (similar to)</t>
  </si>
  <si>
    <t>Yes (data collected -rate not reported on Medicare Compare)</t>
  </si>
  <si>
    <t>Meeting Standards Associated with Better Outcomes for High-risk Care: Aortic Valve Replacement, Abdominal Aortic Aneurism Repair, High-Risk Deliveries, Pancreatic Resection, Esophageal Resection</t>
  </si>
  <si>
    <t>Patient Safety - Appropriate Staffing in the ICU</t>
  </si>
  <si>
    <t>Patient Safety - Never Events Policy</t>
  </si>
  <si>
    <t>Patient Safety - Preventing Medication Errors</t>
  </si>
  <si>
    <t>BV Library #</t>
  </si>
  <si>
    <t>NCQA HEDIS Abbreviation</t>
  </si>
  <si>
    <t>CWP</t>
  </si>
  <si>
    <t>No longer Endorsed</t>
  </si>
  <si>
    <t>PCE</t>
  </si>
  <si>
    <t>Pharmacotherapy Management of COPD Exacerbation</t>
  </si>
  <si>
    <t>FUH</t>
  </si>
  <si>
    <t>Follow-Up After Hospitalization for Mental Illness</t>
  </si>
  <si>
    <t>SPR</t>
  </si>
  <si>
    <t>Appropriate Testing for Children with Pharyngitis</t>
  </si>
  <si>
    <t>IET</t>
  </si>
  <si>
    <t>Initiation and Engagement of Alcohol and Other Drug Dependence Treatment</t>
  </si>
  <si>
    <t>CBP</t>
  </si>
  <si>
    <t>MPM</t>
  </si>
  <si>
    <t>DAE</t>
  </si>
  <si>
    <t>Use of High-Risk Medications in the Elderly</t>
  </si>
  <si>
    <t>WCC</t>
  </si>
  <si>
    <t>MSC</t>
  </si>
  <si>
    <t>Breast Cancer Screening</t>
  </si>
  <si>
    <t>BCS</t>
  </si>
  <si>
    <t>CCS</t>
  </si>
  <si>
    <t>Chlamydia Screening</t>
  </si>
  <si>
    <t>CHL</t>
  </si>
  <si>
    <t>COL</t>
  </si>
  <si>
    <t>Colorectal Cancer Screening</t>
  </si>
  <si>
    <t>ASM</t>
  </si>
  <si>
    <t>Use of Appropriate Medications for Asthma</t>
  </si>
  <si>
    <t>Childhood Immunization Status</t>
  </si>
  <si>
    <t>CIS</t>
  </si>
  <si>
    <t>PNU</t>
  </si>
  <si>
    <t>Pneumonia Vaccination Status for Older Adults</t>
  </si>
  <si>
    <t>LBP</t>
  </si>
  <si>
    <t>ART</t>
  </si>
  <si>
    <t>AAB</t>
  </si>
  <si>
    <t>Retired</t>
  </si>
  <si>
    <t>URI</t>
  </si>
  <si>
    <t>PBH</t>
  </si>
  <si>
    <t>Persistence of Beta-Blocker Treatment After a Heart Attack</t>
  </si>
  <si>
    <t>AMM</t>
  </si>
  <si>
    <t>Follow-Up Care for Children Prescribed Attention- Deficit/Hyperactivity Disorder Medication</t>
  </si>
  <si>
    <t>ADD</t>
  </si>
  <si>
    <t>FPC</t>
  </si>
  <si>
    <t>ADV</t>
  </si>
  <si>
    <t>W15</t>
  </si>
  <si>
    <t>Well-Child Visits in the First 15 Months of Life</t>
  </si>
  <si>
    <t>Well-Child Visits in the 3rd, 4th, 5th, and 6th Years of Life</t>
  </si>
  <si>
    <t>W34</t>
  </si>
  <si>
    <t>PPC</t>
  </si>
  <si>
    <t>Prenatal &amp; Postpartum Care</t>
  </si>
  <si>
    <t>PCR</t>
  </si>
  <si>
    <t>Plan All-Cause Readmission</t>
  </si>
  <si>
    <t>MMA</t>
  </si>
  <si>
    <t>Medication Management for People with Asthma</t>
  </si>
  <si>
    <t>HPV</t>
  </si>
  <si>
    <t>0136</t>
  </si>
  <si>
    <t>0148</t>
  </si>
  <si>
    <t>0270</t>
  </si>
  <si>
    <t>0368</t>
  </si>
  <si>
    <t>0374</t>
  </si>
  <si>
    <t>0375</t>
  </si>
  <si>
    <t>0376</t>
  </si>
  <si>
    <t>0440</t>
  </si>
  <si>
    <t>0452</t>
  </si>
  <si>
    <t>0491</t>
  </si>
  <si>
    <t>LSC</t>
  </si>
  <si>
    <t>Lead Screening in Children</t>
  </si>
  <si>
    <t>SAA</t>
  </si>
  <si>
    <t>AWC</t>
  </si>
  <si>
    <t>AMB</t>
  </si>
  <si>
    <t>Ambulatory Care – Emergency Department (ED) Visits</t>
  </si>
  <si>
    <t>CAP</t>
  </si>
  <si>
    <t>Measure Status</t>
  </si>
  <si>
    <t>Rationale</t>
  </si>
  <si>
    <t>CMS Number</t>
  </si>
  <si>
    <t>Clinical Data</t>
  </si>
  <si>
    <t>Clinical data</t>
  </si>
  <si>
    <t>Not endorsed</t>
  </si>
  <si>
    <t>CAHPS® 5.0H Child version</t>
  </si>
  <si>
    <t>CAHPS® 5.0H Adult version</t>
  </si>
  <si>
    <t>BV-1</t>
  </si>
  <si>
    <t>BV-2</t>
  </si>
  <si>
    <t>BV-3</t>
  </si>
  <si>
    <t>BV-4</t>
  </si>
  <si>
    <t>BV-5</t>
  </si>
  <si>
    <t>BV-6</t>
  </si>
  <si>
    <t>BV-7</t>
  </si>
  <si>
    <t>BV-8</t>
  </si>
  <si>
    <t>BV-9</t>
  </si>
  <si>
    <t>BV-10</t>
  </si>
  <si>
    <t>BV-11</t>
  </si>
  <si>
    <t>BV-12</t>
  </si>
  <si>
    <t>BV-13</t>
  </si>
  <si>
    <t>BV-14</t>
  </si>
  <si>
    <t>BV-15</t>
  </si>
  <si>
    <t>BV-16</t>
  </si>
  <si>
    <t>BV-17</t>
  </si>
  <si>
    <t>BV-18</t>
  </si>
  <si>
    <t>BV-19</t>
  </si>
  <si>
    <t>BV-20</t>
  </si>
  <si>
    <t>BV-22</t>
  </si>
  <si>
    <t>BV-23</t>
  </si>
  <si>
    <t>BV-24</t>
  </si>
  <si>
    <t>BV-25</t>
  </si>
  <si>
    <t>BV-26</t>
  </si>
  <si>
    <t>BV-27</t>
  </si>
  <si>
    <t>BV-28</t>
  </si>
  <si>
    <t>BV-29</t>
  </si>
  <si>
    <t>BV-30</t>
  </si>
  <si>
    <t>BV-31</t>
  </si>
  <si>
    <t>BV-32</t>
  </si>
  <si>
    <t>BV-33</t>
  </si>
  <si>
    <t>BV-34</t>
  </si>
  <si>
    <t>BV-35</t>
  </si>
  <si>
    <t>BV-36</t>
  </si>
  <si>
    <t>BV-37</t>
  </si>
  <si>
    <t>BV-38</t>
  </si>
  <si>
    <t>BV-39</t>
  </si>
  <si>
    <t>BV-40</t>
  </si>
  <si>
    <t>BV-41</t>
  </si>
  <si>
    <t>BV-42</t>
  </si>
  <si>
    <t>BV-43</t>
  </si>
  <si>
    <t>BV-44</t>
  </si>
  <si>
    <t>BV-45</t>
  </si>
  <si>
    <t>BV-46</t>
  </si>
  <si>
    <t>BV-47</t>
  </si>
  <si>
    <t>BV-48</t>
  </si>
  <si>
    <t>BV-49</t>
  </si>
  <si>
    <t>BV-50</t>
  </si>
  <si>
    <t>BV-51</t>
  </si>
  <si>
    <t>BV-52</t>
  </si>
  <si>
    <t>BV-53</t>
  </si>
  <si>
    <t>BV-54</t>
  </si>
  <si>
    <t>BV-55</t>
  </si>
  <si>
    <t>BV-56</t>
  </si>
  <si>
    <t>BV-57</t>
  </si>
  <si>
    <t>BV-58</t>
  </si>
  <si>
    <t>BV-59</t>
  </si>
  <si>
    <t>BV-60</t>
  </si>
  <si>
    <t>BV-61</t>
  </si>
  <si>
    <t>BV-62</t>
  </si>
  <si>
    <t>BV-63</t>
  </si>
  <si>
    <t>BV-64</t>
  </si>
  <si>
    <t>BV-65</t>
  </si>
  <si>
    <t>BV-66</t>
  </si>
  <si>
    <t>BV-67</t>
  </si>
  <si>
    <t>BV-68</t>
  </si>
  <si>
    <t>BV-69</t>
  </si>
  <si>
    <t>BV-70</t>
  </si>
  <si>
    <t>BV-71</t>
  </si>
  <si>
    <t>BV-72</t>
  </si>
  <si>
    <t>BV-73</t>
  </si>
  <si>
    <t>BV-74</t>
  </si>
  <si>
    <t>BV-75</t>
  </si>
  <si>
    <t>BV-76</t>
  </si>
  <si>
    <t>BV-77</t>
  </si>
  <si>
    <t>BV-78</t>
  </si>
  <si>
    <t>BV-79</t>
  </si>
  <si>
    <t>BV-80</t>
  </si>
  <si>
    <t>BV-81</t>
  </si>
  <si>
    <t>BV-82</t>
  </si>
  <si>
    <t>BV-83</t>
  </si>
  <si>
    <t>BV-84</t>
  </si>
  <si>
    <t>BV-85</t>
  </si>
  <si>
    <t>BV-86</t>
  </si>
  <si>
    <t>BV-87</t>
  </si>
  <si>
    <t>BV-88</t>
  </si>
  <si>
    <t>BV-89</t>
  </si>
  <si>
    <t>BV-90</t>
  </si>
  <si>
    <t>BV-91</t>
  </si>
  <si>
    <t>BV-92</t>
  </si>
  <si>
    <t>BV-93</t>
  </si>
  <si>
    <t>BV-94</t>
  </si>
  <si>
    <t>BV-95</t>
  </si>
  <si>
    <t>BV-96</t>
  </si>
  <si>
    <t>BV-97</t>
  </si>
  <si>
    <t>BV-98</t>
  </si>
  <si>
    <t>BV-99</t>
  </si>
  <si>
    <t>BV-100</t>
  </si>
  <si>
    <t>BV-101</t>
  </si>
  <si>
    <t>BV-102</t>
  </si>
  <si>
    <t>BV-103</t>
  </si>
  <si>
    <t>BV-104</t>
  </si>
  <si>
    <t>BV-105</t>
  </si>
  <si>
    <t>BV-106</t>
  </si>
  <si>
    <t>BV-107</t>
  </si>
  <si>
    <t>BV-108</t>
  </si>
  <si>
    <t>BV-109</t>
  </si>
  <si>
    <t>BV-110</t>
  </si>
  <si>
    <t>BV-111</t>
  </si>
  <si>
    <t>BV-112</t>
  </si>
  <si>
    <t>BV-113</t>
  </si>
  <si>
    <t>BV-114</t>
  </si>
  <si>
    <t>BV-115</t>
  </si>
  <si>
    <t>BV-116</t>
  </si>
  <si>
    <t>BV-117</t>
  </si>
  <si>
    <t>BV-118</t>
  </si>
  <si>
    <t>BV-119</t>
  </si>
  <si>
    <t>BV-120</t>
  </si>
  <si>
    <t>BV-121</t>
  </si>
  <si>
    <t>BV-122</t>
  </si>
  <si>
    <t>BV-123</t>
  </si>
  <si>
    <t>BV-124</t>
  </si>
  <si>
    <t>BV-125</t>
  </si>
  <si>
    <t>BV-126</t>
  </si>
  <si>
    <t>BV-127</t>
  </si>
  <si>
    <t>BV-128</t>
  </si>
  <si>
    <t>BV-129</t>
  </si>
  <si>
    <t>BV-130</t>
  </si>
  <si>
    <t>BV-131</t>
  </si>
  <si>
    <t>BV-132</t>
  </si>
  <si>
    <t>BV-133</t>
  </si>
  <si>
    <t>BV-134</t>
  </si>
  <si>
    <t>BV-135</t>
  </si>
  <si>
    <t>BV-136</t>
  </si>
  <si>
    <t>BV-137</t>
  </si>
  <si>
    <t>BV-138</t>
  </si>
  <si>
    <t>BV-139</t>
  </si>
  <si>
    <t>BV-140</t>
  </si>
  <si>
    <t>BV-141</t>
  </si>
  <si>
    <t>BV-142</t>
  </si>
  <si>
    <t>BV-143</t>
  </si>
  <si>
    <t>BV-144</t>
  </si>
  <si>
    <t>BV-145</t>
  </si>
  <si>
    <t>BV-146</t>
  </si>
  <si>
    <t>BV-147</t>
  </si>
  <si>
    <t>BV-148</t>
  </si>
  <si>
    <t>BV-149</t>
  </si>
  <si>
    <t>BV-150</t>
  </si>
  <si>
    <t>BV-151</t>
  </si>
  <si>
    <t>BV-152</t>
  </si>
  <si>
    <t>BV-153</t>
  </si>
  <si>
    <t>BV-156</t>
  </si>
  <si>
    <t>BV-157</t>
  </si>
  <si>
    <t>BV-158</t>
  </si>
  <si>
    <t>BV-159</t>
  </si>
  <si>
    <t>BV-160</t>
  </si>
  <si>
    <t>BV-162</t>
  </si>
  <si>
    <t>BV-164</t>
  </si>
  <si>
    <t>BV-165</t>
  </si>
  <si>
    <t>BV-166</t>
  </si>
  <si>
    <t>BV-167</t>
  </si>
  <si>
    <t>BV-168</t>
  </si>
  <si>
    <t>BV-169</t>
  </si>
  <si>
    <t>BV-170</t>
  </si>
  <si>
    <t>BV-171</t>
  </si>
  <si>
    <t>BV-172</t>
  </si>
  <si>
    <t>BV-173</t>
  </si>
  <si>
    <t>BV-174</t>
  </si>
  <si>
    <t>BV-175</t>
  </si>
  <si>
    <t>BV-176</t>
  </si>
  <si>
    <t>BV-177</t>
  </si>
  <si>
    <t>BV-178</t>
  </si>
  <si>
    <t>BV-179</t>
  </si>
  <si>
    <t>BV-180</t>
  </si>
  <si>
    <t>BV-181</t>
  </si>
  <si>
    <t>BV-182</t>
  </si>
  <si>
    <t>BV-183</t>
  </si>
  <si>
    <t>BV-184</t>
  </si>
  <si>
    <t>BV-185</t>
  </si>
  <si>
    <t>BV-186</t>
  </si>
  <si>
    <t>BV-187</t>
  </si>
  <si>
    <t>BV-188</t>
  </si>
  <si>
    <t>BV-189</t>
  </si>
  <si>
    <t>BV-190</t>
  </si>
  <si>
    <t>BV-191</t>
  </si>
  <si>
    <t>BV-192</t>
  </si>
  <si>
    <t>BV-193</t>
  </si>
  <si>
    <t>BV-194</t>
  </si>
  <si>
    <t>BV-195</t>
  </si>
  <si>
    <t>BV-196</t>
  </si>
  <si>
    <t>BV-197</t>
  </si>
  <si>
    <t>BV-198</t>
  </si>
  <si>
    <t>BV-199</t>
  </si>
  <si>
    <t>BV-200</t>
  </si>
  <si>
    <t>BV-201</t>
  </si>
  <si>
    <t>BV-202</t>
  </si>
  <si>
    <t>BV-203</t>
  </si>
  <si>
    <t>BV-204</t>
  </si>
  <si>
    <t>BV-205</t>
  </si>
  <si>
    <t>BV-206</t>
  </si>
  <si>
    <t>BV-207</t>
  </si>
  <si>
    <t>BV-208</t>
  </si>
  <si>
    <t>BV-209</t>
  </si>
  <si>
    <t>BV-210</t>
  </si>
  <si>
    <t>BV-211</t>
  </si>
  <si>
    <t>BV-212</t>
  </si>
  <si>
    <t>BV-213</t>
  </si>
  <si>
    <t>BV-214</t>
  </si>
  <si>
    <t>BV-215</t>
  </si>
  <si>
    <t>BV-216</t>
  </si>
  <si>
    <t>BV-217</t>
  </si>
  <si>
    <t>BV-218</t>
  </si>
  <si>
    <t>BV-219</t>
  </si>
  <si>
    <t>BV-220</t>
  </si>
  <si>
    <t>BV-221</t>
  </si>
  <si>
    <t>BV-222</t>
  </si>
  <si>
    <t>BV-223</t>
  </si>
  <si>
    <t>BV-224</t>
  </si>
  <si>
    <t>BV-225</t>
  </si>
  <si>
    <t>BV-226</t>
  </si>
  <si>
    <t>BV-227</t>
  </si>
  <si>
    <t>BV-228</t>
  </si>
  <si>
    <t>BV-229</t>
  </si>
  <si>
    <t>BV-230</t>
  </si>
  <si>
    <t>BV-231</t>
  </si>
  <si>
    <t>BV-232</t>
  </si>
  <si>
    <t>BV-233</t>
  </si>
  <si>
    <t>BV-234</t>
  </si>
  <si>
    <t>BV-235</t>
  </si>
  <si>
    <t>BV-236</t>
  </si>
  <si>
    <t>BV-237</t>
  </si>
  <si>
    <t>BV-238</t>
  </si>
  <si>
    <t>BV-239</t>
  </si>
  <si>
    <t>BV-240</t>
  </si>
  <si>
    <t>BV-241</t>
  </si>
  <si>
    <t>BV-242</t>
  </si>
  <si>
    <t>BV-243</t>
  </si>
  <si>
    <t>BV-244</t>
  </si>
  <si>
    <t>BV-245</t>
  </si>
  <si>
    <t>BV-246</t>
  </si>
  <si>
    <t>BV-247</t>
  </si>
  <si>
    <t>BV-248</t>
  </si>
  <si>
    <t>BV-249</t>
  </si>
  <si>
    <t>BV-250</t>
  </si>
  <si>
    <t>BV-251</t>
  </si>
  <si>
    <t>BV-252</t>
  </si>
  <si>
    <t>BV-253</t>
  </si>
  <si>
    <t>BV-254</t>
  </si>
  <si>
    <t>BV-255</t>
  </si>
  <si>
    <t>BV-256</t>
  </si>
  <si>
    <t>BV-257</t>
  </si>
  <si>
    <t>BV-258</t>
  </si>
  <si>
    <t>BV-259</t>
  </si>
  <si>
    <t>BV-260</t>
  </si>
  <si>
    <t>CMS146</t>
  </si>
  <si>
    <t>CMS165</t>
  </si>
  <si>
    <t>CMS156</t>
  </si>
  <si>
    <t>CMS155</t>
  </si>
  <si>
    <t>CMS138</t>
  </si>
  <si>
    <t>CMS153</t>
  </si>
  <si>
    <t>CMS126</t>
  </si>
  <si>
    <t>CMS117</t>
  </si>
  <si>
    <t>CMS147</t>
  </si>
  <si>
    <t>CMS127</t>
  </si>
  <si>
    <t>CMS166</t>
  </si>
  <si>
    <t>CMS154</t>
  </si>
  <si>
    <t>CMS136</t>
  </si>
  <si>
    <t>CMS2</t>
  </si>
  <si>
    <t>CMS68</t>
  </si>
  <si>
    <t>CMS69</t>
  </si>
  <si>
    <t>CMS50</t>
  </si>
  <si>
    <t>CMS90</t>
  </si>
  <si>
    <t>CMS75</t>
  </si>
  <si>
    <t>CMS122</t>
  </si>
  <si>
    <t>CMS123</t>
  </si>
  <si>
    <t>CMS124</t>
  </si>
  <si>
    <t>CMS128</t>
  </si>
  <si>
    <t>CMS129</t>
  </si>
  <si>
    <t>CMS131</t>
  </si>
  <si>
    <t>CMS134</t>
  </si>
  <si>
    <t>CMS135</t>
  </si>
  <si>
    <t>CMS137</t>
  </si>
  <si>
    <t>CMS140</t>
  </si>
  <si>
    <t>CMS141</t>
  </si>
  <si>
    <t>CMS142</t>
  </si>
  <si>
    <t>CMS143</t>
  </si>
  <si>
    <t>CMS144</t>
  </si>
  <si>
    <t>CMS145</t>
  </si>
  <si>
    <t>CMS163</t>
  </si>
  <si>
    <t>CMS164</t>
  </si>
  <si>
    <t>CMS167</t>
  </si>
  <si>
    <t>CMS182</t>
  </si>
  <si>
    <t>Link to Measure Set</t>
  </si>
  <si>
    <t>HOQR OP-12</t>
  </si>
  <si>
    <t>BV-261</t>
  </si>
  <si>
    <t>Rate of Lower-Extremity Amputation Diabetes</t>
  </si>
  <si>
    <t>0285</t>
  </si>
  <si>
    <t>Agency for Healthcare Research and Quality</t>
  </si>
  <si>
    <t>BV-262</t>
  </si>
  <si>
    <t>BV-263</t>
  </si>
  <si>
    <t>Uncontrolled Diabetes Admission Rate</t>
  </si>
  <si>
    <t>0638</t>
  </si>
  <si>
    <t>BV-264</t>
  </si>
  <si>
    <t>1893</t>
  </si>
  <si>
    <t>Commercial and State Measure Sets</t>
  </si>
  <si>
    <t>Federal Measure Sets Primarily Focused on Ambulatory Care</t>
  </si>
  <si>
    <t>National Hospital Measure Sets</t>
  </si>
  <si>
    <t>Select State Measure Sets</t>
  </si>
  <si>
    <t>Calculation Cells</t>
  </si>
  <si>
    <t>Summary Sheet</t>
  </si>
  <si>
    <t xml:space="preserve">CMS Health Home Measure Set </t>
  </si>
  <si>
    <t>Links to Source Documents</t>
  </si>
  <si>
    <t xml:space="preserve">Buying Value Measure Selection Tool Instructions </t>
  </si>
  <si>
    <t xml:space="preserve">Enter the Existing Measure Sets You Have Chosen as Reference Points </t>
  </si>
  <si>
    <t>1)</t>
  </si>
  <si>
    <t>2)</t>
  </si>
  <si>
    <t>For measures that do not have NQF numbers or have an NQF number but are not included in the Buying Value measure library, the measure’s information will not auto-populate and the following information must be manually entered:</t>
  </si>
  <si>
    <t>3)</t>
  </si>
  <si>
    <t>4)</t>
  </si>
  <si>
    <t>5)</t>
  </si>
  <si>
    <t>Review Results from Spreadsheet Comparisons &amp; Finalize the Measure Set</t>
  </si>
  <si>
    <t>a)</t>
  </si>
  <si>
    <t>b)</t>
  </si>
  <si>
    <t>c)</t>
  </si>
  <si>
    <t>d)</t>
  </si>
  <si>
    <t>e)</t>
  </si>
  <si>
    <t>f)</t>
  </si>
  <si>
    <r>
      <t xml:space="preserve">(see Step 4 in the </t>
    </r>
    <r>
      <rPr>
        <i/>
        <sz val="16"/>
        <color theme="0" tint="-0.34998626667073579"/>
        <rFont val="Arimo"/>
        <family val="2"/>
      </rPr>
      <t>Measure Selection Tool User Instructions</t>
    </r>
    <r>
      <rPr>
        <sz val="16"/>
        <color theme="0" tint="-0.34998626667073579"/>
        <rFont val="Arimo"/>
        <family val="2"/>
      </rPr>
      <t xml:space="preserve">) </t>
    </r>
  </si>
  <si>
    <r>
      <t xml:space="preserve">(see Step 3 in the </t>
    </r>
    <r>
      <rPr>
        <i/>
        <sz val="16"/>
        <color theme="0" tint="-0.34998626667073579"/>
        <rFont val="Arimo"/>
        <family val="2"/>
      </rPr>
      <t>Measure Selection Tool User Instructions</t>
    </r>
    <r>
      <rPr>
        <sz val="16"/>
        <color theme="0" tint="-0.34998626667073579"/>
        <rFont val="Arimo"/>
        <family val="2"/>
      </rPr>
      <t>)</t>
    </r>
  </si>
  <si>
    <r>
      <t xml:space="preserve">(see Step 2 in the </t>
    </r>
    <r>
      <rPr>
        <i/>
        <sz val="16"/>
        <color theme="0" tint="-0.34998626667073579"/>
        <rFont val="Arimo"/>
        <family val="2"/>
      </rPr>
      <t>Measure Selection Tool User Instructions</t>
    </r>
    <r>
      <rPr>
        <sz val="16"/>
        <color theme="0" tint="-0.34998626667073579"/>
        <rFont val="Arimo"/>
        <family val="2"/>
      </rPr>
      <t>)</t>
    </r>
  </si>
  <si>
    <r>
      <t xml:space="preserve">After you determine the candidate measures you want to consider for your measure set you must enter them in the </t>
    </r>
    <r>
      <rPr>
        <i/>
        <sz val="18"/>
        <color theme="1" tint="0.34998626667073579"/>
        <rFont val="Georgia"/>
        <family val="1"/>
      </rPr>
      <t>Measure Selection</t>
    </r>
    <r>
      <rPr>
        <sz val="18"/>
        <color theme="1" tint="0.34998626667073579"/>
        <rFont val="Georgia"/>
        <family val="1"/>
      </rPr>
      <t xml:space="preserve"> tab of the </t>
    </r>
    <r>
      <rPr>
        <i/>
        <sz val="18"/>
        <color theme="1" tint="0.34998626667073579"/>
        <rFont val="Georgia"/>
        <family val="1"/>
      </rPr>
      <t>Measure Selection Spreadsheet</t>
    </r>
    <r>
      <rPr>
        <sz val="18"/>
        <color theme="1" tint="0.34998626667073579"/>
        <rFont val="Georgia"/>
        <family val="1"/>
      </rPr>
      <t>.  There are five tasks that are associated with this step:</t>
    </r>
  </si>
  <si>
    <t>Links to Specific Tabs:</t>
  </si>
  <si>
    <t xml:space="preserve">  Enter Your Criteria for Choosing Measures in the Spreadsheet</t>
  </si>
  <si>
    <t>Scores</t>
  </si>
  <si>
    <t>Measure Crosswalk</t>
  </si>
  <si>
    <r>
      <t xml:space="preserve">The </t>
    </r>
    <r>
      <rPr>
        <i/>
        <sz val="20"/>
        <color theme="9" tint="-0.249977111117893"/>
        <rFont val="Georgia"/>
        <family val="1"/>
      </rPr>
      <t>Measure Selection Spreadsheet</t>
    </r>
    <r>
      <rPr>
        <sz val="20"/>
        <color theme="9" tint="-0.249977111117893"/>
        <rFont val="Georgia"/>
        <family val="1"/>
      </rPr>
      <t xml:space="preserve"> is the heart of the </t>
    </r>
    <r>
      <rPr>
        <i/>
        <sz val="20"/>
        <color theme="9" tint="-0.249977111117893"/>
        <rFont val="Georgia"/>
        <family val="1"/>
      </rPr>
      <t>How to Build a Measure Set</t>
    </r>
    <r>
      <rPr>
        <sz val="20"/>
        <color theme="9" tint="-0.249977111117893"/>
        <rFont val="Georgia"/>
        <family val="1"/>
      </rPr>
      <t xml:space="preserve"> tool. It serves as a both a decision aid and a living measure library for measure set creators by tracking and displaying detailed information from a number of important sources to consider when selecting measures.</t>
    </r>
  </si>
  <si>
    <r>
      <rPr>
        <b/>
        <sz val="14"/>
        <color theme="1" tint="0.34998626667073579"/>
        <rFont val="Arimo"/>
        <family val="2"/>
      </rPr>
      <t>Note:</t>
    </r>
    <r>
      <rPr>
        <sz val="14"/>
        <color theme="1" tint="0.34998626667073579"/>
        <rFont val="Georgia"/>
        <family val="1"/>
      </rPr>
      <t xml:space="preserve">
These fields will be automatically populated for measures with a known NQF#. You may check Measure Crosswalk tab for measures for which the NQF# is unknown.
</t>
    </r>
  </si>
  <si>
    <t>IMA</t>
  </si>
  <si>
    <t>Hemoglobin A1c (HbA1c) Testing for Pediatric Patients</t>
  </si>
  <si>
    <t>0060</t>
  </si>
  <si>
    <t>Adult Major Depressive Disorder (MDD): Suicide Risk Assessment</t>
  </si>
  <si>
    <t>0104</t>
  </si>
  <si>
    <t>0110</t>
  </si>
  <si>
    <t>0384</t>
  </si>
  <si>
    <t>Oncology: Pain Intensity Quantified – Medical Oncology and Radiation Oncology</t>
  </si>
  <si>
    <t>HIV/AIDS: Medical Visit</t>
  </si>
  <si>
    <t>0405</t>
  </si>
  <si>
    <t>HIV/AIDS: Pneumocystis jiroveci pneumonia (PCP) Prophylaxis</t>
  </si>
  <si>
    <t>HIV/AIDS: RNA Control for Patients with HIV</t>
  </si>
  <si>
    <t>0564</t>
  </si>
  <si>
    <t>CMS148</t>
  </si>
  <si>
    <t>CMS56</t>
  </si>
  <si>
    <t>CMS66</t>
  </si>
  <si>
    <t>CMS62</t>
  </si>
  <si>
    <t>CMS77</t>
  </si>
  <si>
    <t>CMS132</t>
  </si>
  <si>
    <t>CMS52</t>
  </si>
  <si>
    <t>CMS157</t>
  </si>
  <si>
    <t>CMS169</t>
  </si>
  <si>
    <t>CMS161</t>
  </si>
  <si>
    <t>0565</t>
  </si>
  <si>
    <t>CMS133</t>
  </si>
  <si>
    <t>Complications within 30 Days Following Cataract Surgery Requiring Additional Surgical Procedures</t>
  </si>
  <si>
    <t>Cataracts: 20/40 or Better Visual Acuity within 90 Days Following Cataract Surgery</t>
  </si>
  <si>
    <t>CMS158</t>
  </si>
  <si>
    <t>OptumInsight</t>
  </si>
  <si>
    <t>Pregnant Women that had HBsAg testing</t>
  </si>
  <si>
    <t>0710</t>
  </si>
  <si>
    <t>0712</t>
  </si>
  <si>
    <t>CMS159</t>
  </si>
  <si>
    <t>CMS160</t>
  </si>
  <si>
    <t>Depression Remission at Twelve Months</t>
  </si>
  <si>
    <t>Depression Utilization of the PHQ-9 Tool</t>
  </si>
  <si>
    <t>CMS177</t>
  </si>
  <si>
    <t>Child and Adolescent Major Depressive Disorder: Suicide Risk Assessment</t>
  </si>
  <si>
    <t>CMS82</t>
  </si>
  <si>
    <t>Maternal Depression Screening</t>
  </si>
  <si>
    <t>CMS74</t>
  </si>
  <si>
    <t>CMS61</t>
  </si>
  <si>
    <t>Preventive Care and Screening: Cholesterol-fasting Low Density Lipoprotein (LDL-C) Test Performed</t>
  </si>
  <si>
    <t>Preventive Care and Screening: Risk-Stratified Cholesterol-fasting Low Density Lipoprotein (LDL-C)</t>
  </si>
  <si>
    <t>CMS64</t>
  </si>
  <si>
    <t>CMS149</t>
  </si>
  <si>
    <t>Dementia Cognitive Assessment</t>
  </si>
  <si>
    <t>CMS65</t>
  </si>
  <si>
    <t>CMS179</t>
  </si>
  <si>
    <t>CMS22</t>
  </si>
  <si>
    <t>Preventive Care and Screening: Screening for High Blood Pressure and Follow-up Documented</t>
  </si>
  <si>
    <t>https://www.qualitynet.org/dcs/ContentServer?c=Page&amp;pagename=QnetPublic%2FPage%2FQnetTier2&amp;cid=1228772039937</t>
  </si>
  <si>
    <t>http://innovation.cms.gov/initiatives/state-innovations/</t>
  </si>
  <si>
    <t xml:space="preserve">Measure Set </t>
  </si>
  <si>
    <t>http://www.jointcommission.org/accountability_measures.aspx</t>
  </si>
  <si>
    <t>Joint Commission Accountability Measures</t>
  </si>
  <si>
    <t>BV-21</t>
  </si>
  <si>
    <t>BV-154</t>
  </si>
  <si>
    <t>BV-155</t>
  </si>
  <si>
    <t>BV-161</t>
  </si>
  <si>
    <t>BV-163</t>
  </si>
  <si>
    <t>BV-265</t>
  </si>
  <si>
    <t>BV-266</t>
  </si>
  <si>
    <t>BV-267</t>
  </si>
  <si>
    <t>BV-268</t>
  </si>
  <si>
    <t>BV-269</t>
  </si>
  <si>
    <t>BV-270</t>
  </si>
  <si>
    <t>BV-271</t>
  </si>
  <si>
    <t>BV-272</t>
  </si>
  <si>
    <t>BV-273</t>
  </si>
  <si>
    <t>BV-274</t>
  </si>
  <si>
    <t>BV-275</t>
  </si>
  <si>
    <t>BV-276</t>
  </si>
  <si>
    <t>BV-277</t>
  </si>
  <si>
    <t>BV-278</t>
  </si>
  <si>
    <t>BV-279</t>
  </si>
  <si>
    <t>BV-280</t>
  </si>
  <si>
    <t>BV-281</t>
  </si>
  <si>
    <t>BV-282</t>
  </si>
  <si>
    <t>BV-283</t>
  </si>
  <si>
    <t>selection_criteria_a</t>
  </si>
  <si>
    <t>selection_criteria_b</t>
  </si>
  <si>
    <t>selection_criteria_c</t>
  </si>
  <si>
    <t>selection_criteria_d</t>
  </si>
  <si>
    <t>selection_criteria_e</t>
  </si>
  <si>
    <t>selection_criteria_f</t>
  </si>
  <si>
    <t>selection_criteria_g</t>
  </si>
  <si>
    <t>selection_criteria_h</t>
  </si>
  <si>
    <t>selection_criteria_i</t>
  </si>
  <si>
    <t>selection_criteria_j</t>
  </si>
  <si>
    <t xml:space="preserve">
CMS Health Home Measure Set 
</t>
  </si>
  <si>
    <r>
      <rPr>
        <sz val="16"/>
        <color rgb="FF1C6938"/>
        <rFont val="Arimo"/>
        <family val="2"/>
      </rPr>
      <t xml:space="preserve">1)  </t>
    </r>
    <r>
      <rPr>
        <u/>
        <sz val="16"/>
        <color rgb="FF1C6938"/>
        <rFont val="Arimo"/>
        <family val="2"/>
      </rPr>
      <t>Measure Selection Tool</t>
    </r>
  </si>
  <si>
    <r>
      <rPr>
        <sz val="16"/>
        <color rgb="FF1C6938"/>
        <rFont val="Arimo"/>
        <family val="2"/>
      </rPr>
      <t xml:space="preserve">2)  </t>
    </r>
    <r>
      <rPr>
        <u/>
        <sz val="16"/>
        <color rgb="FF1C6938"/>
        <rFont val="Arimo"/>
        <family val="2"/>
      </rPr>
      <t>Summary</t>
    </r>
  </si>
  <si>
    <r>
      <rPr>
        <sz val="16"/>
        <color rgb="FF1C6938"/>
        <rFont val="Arimo"/>
        <family val="2"/>
      </rPr>
      <t xml:space="preserve">3) </t>
    </r>
    <r>
      <rPr>
        <u/>
        <sz val="16"/>
        <color rgb="FF1C6938"/>
        <rFont val="Arimo"/>
        <family val="2"/>
      </rPr>
      <t xml:space="preserve"> Measure Crosswalk</t>
    </r>
  </si>
  <si>
    <r>
      <rPr>
        <sz val="16"/>
        <color rgb="FF1C6938"/>
        <rFont val="Arimo"/>
        <family val="2"/>
      </rPr>
      <t xml:space="preserve">4) </t>
    </r>
    <r>
      <rPr>
        <u/>
        <sz val="16"/>
        <color rgb="FF1C6938"/>
        <rFont val="Arimo"/>
        <family val="2"/>
      </rPr>
      <t xml:space="preserve"> Links to Source Documents</t>
    </r>
  </si>
  <si>
    <t>DATA DROPDOWN</t>
  </si>
  <si>
    <t>DO NOT EDIT OR DELETE</t>
  </si>
  <si>
    <t>Select Criterion A:</t>
  </si>
  <si>
    <t>Select Criterion B:</t>
  </si>
  <si>
    <t>Select Criterion C:</t>
  </si>
  <si>
    <t>Select Criterion D:</t>
  </si>
  <si>
    <t>Select Criterion E:</t>
  </si>
  <si>
    <t>Select Criterion F:</t>
  </si>
  <si>
    <t>Select Criterion G:</t>
  </si>
  <si>
    <t>Select Criterion H:</t>
  </si>
  <si>
    <t>Select Criterion I:</t>
  </si>
  <si>
    <t>Select Criterion J:</t>
  </si>
  <si>
    <t>Present an opportunity for quality improvement</t>
  </si>
  <si>
    <t>Click here to use criterion dropdown menu</t>
  </si>
  <si>
    <t>1365</t>
  </si>
  <si>
    <t>1381</t>
  </si>
  <si>
    <t>1401</t>
  </si>
  <si>
    <t>1550</t>
  </si>
  <si>
    <t>1551</t>
  </si>
  <si>
    <t>1653</t>
  </si>
  <si>
    <t>1716</t>
  </si>
  <si>
    <t>1717</t>
  </si>
  <si>
    <t>1789</t>
  </si>
  <si>
    <t>0029</t>
  </si>
  <si>
    <t>0030</t>
  </si>
  <si>
    <t>0035</t>
  </si>
  <si>
    <t>Flu Shot for Older Adults</t>
  </si>
  <si>
    <t>0040</t>
  </si>
  <si>
    <t>0053</t>
  </si>
  <si>
    <t>Diabetes: Appropriate Treatment of Hypertension</t>
  </si>
  <si>
    <t>0546</t>
  </si>
  <si>
    <t xml:space="preserve">Pharmacy Quality Alliance </t>
  </si>
  <si>
    <t>0553</t>
  </si>
  <si>
    <t>Appeals Auto–Forward</t>
  </si>
  <si>
    <t>Care Coordination - CAHPS</t>
  </si>
  <si>
    <t>Members Choosing to Leave the Plan</t>
  </si>
  <si>
    <t>Plan Makes Timely Decisions about Appeals</t>
  </si>
  <si>
    <t>Reviewing Appeals Decisions</t>
  </si>
  <si>
    <t>PAO</t>
  </si>
  <si>
    <t>FRM</t>
  </si>
  <si>
    <t>OMW</t>
  </si>
  <si>
    <t>COA</t>
  </si>
  <si>
    <t>BV-284</t>
  </si>
  <si>
    <t>BV-285</t>
  </si>
  <si>
    <t>BV-286</t>
  </si>
  <si>
    <t>BV-287</t>
  </si>
  <si>
    <t>BV-288</t>
  </si>
  <si>
    <t>BV-289</t>
  </si>
  <si>
    <t>BV-290</t>
  </si>
  <si>
    <t>BV-291</t>
  </si>
  <si>
    <t>BV-292</t>
  </si>
  <si>
    <t>BV-293</t>
  </si>
  <si>
    <t>BV-294</t>
  </si>
  <si>
    <t>BV-295</t>
  </si>
  <si>
    <t>BV-296</t>
  </si>
  <si>
    <t>BV-297</t>
  </si>
  <si>
    <t>BV-299</t>
  </si>
  <si>
    <t>BV-300</t>
  </si>
  <si>
    <t>BV-301</t>
  </si>
  <si>
    <t>BV-302</t>
  </si>
  <si>
    <t>BV-303</t>
  </si>
  <si>
    <t>BV-304</t>
  </si>
  <si>
    <t>BV-305</t>
  </si>
  <si>
    <t>BV-306</t>
  </si>
  <si>
    <t>BV-307</t>
  </si>
  <si>
    <t>BV-308</t>
  </si>
  <si>
    <t>BV-309</t>
  </si>
  <si>
    <t>Independent Review</t>
  </si>
  <si>
    <t>BV-310</t>
  </si>
  <si>
    <t>Emergency Transfer Communication Measure</t>
  </si>
  <si>
    <t>0291</t>
  </si>
  <si>
    <t>BV-311</t>
  </si>
  <si>
    <t>Brigham and Women's Hospital</t>
  </si>
  <si>
    <t>CMS Medicare Part C &amp; D Star Ratings Measures</t>
  </si>
  <si>
    <t>http://www.cms.gov/Medicare/Prescription-Drug-Coverage/PrescriptionDrugCovGenIn/PerformanceData.html</t>
  </si>
  <si>
    <t>http://www.medicare.gov/sign-up-change-plans/when-can-i-join-a-health-or-drug-plan/five-star-enrollment/5-star-enrollment-period.html</t>
  </si>
  <si>
    <t>2456</t>
  </si>
  <si>
    <t>CMS139</t>
  </si>
  <si>
    <t>CMS130</t>
  </si>
  <si>
    <t>CMS125</t>
  </si>
  <si>
    <t>Osteoporosis: Communication with the Physician Managing On-going Care Post-Fracture of Hip, Spine or Distal Radius for Men and Women Aged 50 Years and Older</t>
  </si>
  <si>
    <t>Screening or Therapy for Osteoporosis for Women Aged 65 Years and Older</t>
  </si>
  <si>
    <t>Percentage of female patients aged 65 years and older who have a central dual-energy X- ray absorptiometry (DXA) measurement ordered or performed at least once since age 60 or pharmacologic therapy prescribed within 12 months</t>
  </si>
  <si>
    <t>Osteoporosis: Management Following Fracture of Hip, Spine or Distal Radius for Men and Women Aged 50 Years and Older</t>
  </si>
  <si>
    <t>Optimal Vascular Composite</t>
  </si>
  <si>
    <t>Age-Related Macular Degeneration (AMD): Dilated Macular Examination</t>
  </si>
  <si>
    <t>Emergency Medicine: 12-Lead Electrocardiogram (ECG) Performed for Non-Traumatic Chest Pain</t>
  </si>
  <si>
    <t>Percentage of patients aged 40 years and older with an emergency department discharge diagnosis of non-traumatic chest pain who had a 12-lead electrocardiogram (ECG) performed</t>
  </si>
  <si>
    <t>Chronic Obstructive Pulmonary Disease (COPD): Spirometry Evaluation</t>
  </si>
  <si>
    <t>Percentage of patients aged 18 years and older with a diagnosis of COPD who had spirometry results documented</t>
  </si>
  <si>
    <t>Coronary Artery Bypass Graft (CABG): Postoperative Renal Failure</t>
  </si>
  <si>
    <t>Percentage of patients aged 18 years and older undergoing isolated CABG surgery (without pre-existing renal failure) who develop postoperative renal failure or require dialysis</t>
  </si>
  <si>
    <t>Coronary Artery Bypass Graft (CABG): Surgical Re-Exploration</t>
  </si>
  <si>
    <t>Percentage of patients aged 18 years and older undergoing isolated CABG surgery who require a return to the operating room (OR) during the current hospitalization for mediastinal bleeding with or without tamponade, graft occlusion, valve dysfunction, or other cardiac reason</t>
  </si>
  <si>
    <t>Coronary Artery Bypass Graft (CABG): Prolonged Intubation</t>
  </si>
  <si>
    <t>Percentage of patients aged 18 years and older undergoing isolated CABG surgery who require postoperative intubation &gt; 24 hours</t>
  </si>
  <si>
    <t>Coronary Artery Bypass Graft (CABG): Deep Sternal Wound Infection Rate</t>
  </si>
  <si>
    <t>Percentage of patients aged 18 years and older undergoing isolated CABG surgery who, within 30 days postoperatively, develop deep sternal wound infection involving muscle, bone, and/or mediastinum requiring operative intervention</t>
  </si>
  <si>
    <t>Coronary Artery Bypass Graft (CABG): Stroke</t>
  </si>
  <si>
    <t>Percentage of patients aged 18 years and older undergoing isolated CABG surgery who have a postoperative stroke (i.e., any confirmed neurological deficit of abrupt onset caused by a disturbance in blood supply to the brain) that did not resolve within 24 hours</t>
  </si>
  <si>
    <t>Coronary Artery Bypass Graft (CABG): Use of Internal Mammary Artery (IMA) in Patients with Isolated CABG Surgery</t>
  </si>
  <si>
    <t>Pain Brought Under Control Within 48 Hours</t>
  </si>
  <si>
    <t>Patients aged 18 and older who report being uncomfortable because of pain at the initial assessment (after admission to palliative care services) who report pain was brought to a comfortable level within 48 hours</t>
  </si>
  <si>
    <t>Coronary Artery Bypass Graft (CABG): Preoperative Beta-Blocker in Patients with Isolated CABG Surgery</t>
  </si>
  <si>
    <t>Percentage of isolated Coronary Artery Bypass Graft (CABG) surgeries for patients aged 18 years and older who received a beta-blocker within 24 hours prior to surgical incision</t>
  </si>
  <si>
    <t>Perioperative Care: Venous Thromboembolism (VTE) Prophylaxis (When Indicated in ALL Patients)</t>
  </si>
  <si>
    <t>Percentage of surgical patients aged 18 years and older undergoing procedures for which VTE prophylaxis is indicated in all patients, who had an order for Low Molecular Weight Heparin (LMWH), Low-Dose Unfractionated Heparin (LDUH), adjusted-dose warfarin, fondaparinux or mechanical prophylaxis to be given within 24 hours prior to incision time or within 24 hours after surgery end time</t>
  </si>
  <si>
    <t>Stroke and Stroke Rehabilitation: Anticoagulant Therapy Prescribed for Atrial Fibrillation (AF) at Discharge</t>
  </si>
  <si>
    <t>Percentage of patients aged 18 years and older with a diagnosis of ischemic stroke or transient ischemic attack (TIA) with documented permanent, persistent, or paroxysmal atrial fibrillation who were prescribed an anticoagulant at discharge</t>
  </si>
  <si>
    <t>Perioperative Care: Discontinuation of Prophylactic Parenteral Antibiotics (Non-Cardiac Procedures)</t>
  </si>
  <si>
    <t>Percentage of non-cardiac surgical patients aged 18 years and older undergoing procedures with the indications for prophylactic parenteral antibiotics AND who received a prophylactic parenteral antibiotic, who have an order for discontinuation of prophylactic parenteral antibiotics within 24 hours of surgical end time</t>
  </si>
  <si>
    <t>Adult Kidney Disease: Peritoneal Dialysis Adequacy: Solute</t>
  </si>
  <si>
    <t>Percentage of patients aged 18 years and older with a diagnosis of End Stage Renal Disease (ESRD) receiving peritoneal dialysis who have a total Kt/V ≥ 1.7 per week measured once every 4 months</t>
  </si>
  <si>
    <t>Adult Kidney Disease: Hemodialysis Adequacy: Solute</t>
  </si>
  <si>
    <t>Percentage of calendar months within a 12-month period during which patients aged 18 years and older with a diagnosis of End Stage Renal Disease (ESRD) receiving hemodialysis three times a week for ≥ 90 days who have a spKt/V ≥ 1.2</t>
  </si>
  <si>
    <t>Stroke and Stroke Rehabilitation: Discharged on Antithrombotic Therapy</t>
  </si>
  <si>
    <t>Percentage of patients aged 18 years and older with a diagnosis of ischemic stroke or transient ischemic attack (TIA) with documented permanent, persistent, or paroxysmal atrial fibrillation who were prescribed an antithrombotic at discharge</t>
  </si>
  <si>
    <t>Hematology: Myelodysplastic Syndrome (MDS) and Acute Leukemias: Baseline
Cytogenetic Testing Performed on Bone Marrow</t>
  </si>
  <si>
    <t>Percentage of patients aged 18 years and older with a diagnosis of myelodysplastic syndrome (MDS) or an acute leukemia who had baseline cytogenetic testing performed on bone marrow</t>
  </si>
  <si>
    <t>Hematology: Myelodysplastic Syndrome (MDS): Documentation of Iron Stores in Patients Receiving Erythropoietin Therapy</t>
  </si>
  <si>
    <t>Percentage of patients aged 18 years and older with a diagnosis of myelodysplastic syndrome (MDS) who are receiving erythropoietin therapy with documentation of iron stores within 60 days prior to initiating erythropoietin therapy</t>
  </si>
  <si>
    <t>Hematology: Chronic Lymphocytic Leukemia (CLL): Baseline Flow Cytometry</t>
  </si>
  <si>
    <t>Percentage of patients aged 18 years and older seen within a 12 month reporting period with a diagnosis of chronic lymphocytic leukemia (CLL) made at any time during or prior to the reporting period who had baseline flow cytometry studies performed and documented in the chart</t>
  </si>
  <si>
    <t>Hematology: Multiple Myeloma: Treatment with Bisphosphonates</t>
  </si>
  <si>
    <t>Percentage of patients aged 18 years and older with a diagnosis of multiple myeloma, not in remission, who were prescribed or received intravenous bisphosphonate therapy within the 12-month reporting period</t>
  </si>
  <si>
    <t>Oncology: Radiation Dose Limits to Normal Tissues</t>
  </si>
  <si>
    <t>Oncology: Medical and Radiation – Plan of Care for Pain</t>
  </si>
  <si>
    <t>Oncology: Cancer Stage Documented</t>
  </si>
  <si>
    <t>Percentage of patients, regardless of age, with a diagnosis of cancer who are seen in the ambulatory setting who have a baseline American Joint Committee on Cancer (AJCC) cancer stage or documentation that the cancer is metastatic in the medical record at least once during the 12 month reporting period</t>
  </si>
  <si>
    <t>Prostate Cancer: Adjuvant Hormonal Therapy for High Risk Prostate Cancer Patients</t>
  </si>
  <si>
    <t>Breast Cancer Resection Pathology Reporting: pT Category (Primary Tumor) and pN Category (Regional Lymph Nodes) with Histologic Grade</t>
  </si>
  <si>
    <t>Percentage of breast cancer resection pathology reports that include the pT category (primary tumor), the pN category (regional lymph nodes), and the histologic grade</t>
  </si>
  <si>
    <t>Colorectal Cancer Resection Pathology Reporting: pT Category (Primary Tumor) and pN Category (Regional Lymph Nodes) with Histologic Grade</t>
  </si>
  <si>
    <t>Percentage of colon and rectum cancer resection pathology reports that include the pT category (primary tumor), the pN category (regional lymph nodes) and the histologic grade</t>
  </si>
  <si>
    <t>Hepatitis C: Ribonucleic Acid (RNA) Testing Before Initiating Treatment</t>
  </si>
  <si>
    <t>Percentage of patients aged 18 years and older with a diagnosis of chronic hepatitis C who started antiviral treatment within the 12 month reporting period for whom quantitative hepatitis C virus (HCV) ribonucleic acid (RNA) testing was performed within 12 months prior to initiation of antiviral treatment</t>
  </si>
  <si>
    <t>Hepatitis C: Hepatitis C Virus (HCV) Genotype Testing Prior to Treatment</t>
  </si>
  <si>
    <t>Percentage of patients aged 18 years and older with a diagnosis of chronic hepatitis C who started antiviral treatment within the 12 month reporting period for whom hepatitis C virus (HCV) genotype testing was performed within 12 months prior to initiation of antiviral treatment</t>
  </si>
  <si>
    <t>Hepatitis C: Hepatitis C Virus (HCV) Ribonucleic Acid (RNA) Testing Between 4-12 Weeks After Initiation of Treatment</t>
  </si>
  <si>
    <t>Percentage of patients aged 18 years and older with a diagnosis of chronic hepatitis C who are receiving antiviral treatment for whom quantitative hepatitis C virus (HCV) ribonucleic acid (RNA) testing was performed between 4-12 weeks after the initiation of antiviral treatment</t>
  </si>
  <si>
    <t>Hepatitis C: Hepatitis A Vaccination</t>
  </si>
  <si>
    <t>Percentage of patients aged 18 years and older with a diagnosis of chronic hepatitis C who have received at least one injection of hepatitis A vaccine, or who have documented immunity to hepatitis A</t>
  </si>
  <si>
    <t>HIV/AIDS: Sexually Transmitted Disease Screening for Chlamydia, Gonorrhea, and Syphilis</t>
  </si>
  <si>
    <t xml:space="preserve">Percentage of patients aged 13 years and older with a diagnosis of HIV/AIDS for whom chlamydia, gonorrhea and syphilis screenings were performed at least once since the diagnosis of HIV infection </t>
  </si>
  <si>
    <t>Pain Assessment and Follow-Up</t>
  </si>
  <si>
    <t>Percentage of visits for patients aged 18 years and older with documentation of a pain assessment using a standardized tool(s) on each visit AND documentation of a follow-up plan when pain is present</t>
  </si>
  <si>
    <t>Functional Deficit: Change in Risk-Adjusted Functional Status for Patients with Knee Impairments</t>
  </si>
  <si>
    <t>Percentage of patients aged 18 or older that receive treatment for a functional deficit secondary to a diagnosis that affects the knee in which the change in their Risk-Adjusted Functional Status is measured</t>
  </si>
  <si>
    <t>Functional Deficit: Change in Risk-Adjusted Functional Status for Patients with Hip Impairments</t>
  </si>
  <si>
    <t>Percentage of patients aged 18 or older that receive treatment for a functional deficit secondary to a diagnosis that affects the hip in which the change in their Risk-Adjusted Functional Status is measured</t>
  </si>
  <si>
    <t>Functional Deficit: Change in Risk-Adjusted Functional Status for Patients with Lower Leg, Foot or Ankle Impairments</t>
  </si>
  <si>
    <t>Percentage of patients aged 18 or older that receive treatment for a functional deficit secondary to a diagnosis that affects the lower leg, foot or ankle in which the change in their Risk-Adjusted Functional Status is measured</t>
  </si>
  <si>
    <t>Functional Deficit: Change in Risk-Adjusted Functional Status for Patients with Lumbar Spine Impairments</t>
  </si>
  <si>
    <t>Percentage of patients aged 18 or older that receive treatment for a functional deficit secondary to a diagnosis that affects the lumbar spine in which the change in their Risk-Adjusted Functional Status is measured</t>
  </si>
  <si>
    <t>Functional Deficit: Change in Risk-Adjusted Functional Status for Patients with Shoulder Impairments</t>
  </si>
  <si>
    <t>Percentage of patients aged 18 or older that receive treatment for a functional deficit secondary to a diagnosis that affects the shoulder in which the change in their Risk-Adjusted Functional Status is measured</t>
  </si>
  <si>
    <t>Functional Deficit: Change in Risk-Adjusted Functional Status for Patients with Elbow, Wrist or Hand Impairments</t>
  </si>
  <si>
    <t>Percentage of patients aged 18 or older that receive treatment for a functional deficit secondary to a diagnosis that affects the elbow, wrist or hand in which the change in their Risk-Adjusted Functional Status is measured</t>
  </si>
  <si>
    <t>Prevention of Central Venous Catheter (CVC)-Related Bloodstream Infections</t>
  </si>
  <si>
    <t>Percentage of patients, regardless of age, who undergo central venous catheter (CVC) insertion for whom CVC was inserted with all elements of maximal sterile barrier technique, hand hygiene, skin preparation and, if ultrasound is used, sterile ultrasound techniques followed</t>
  </si>
  <si>
    <t>Radiology: Stenosis Measurement in Carotid Imaging Reports</t>
  </si>
  <si>
    <t>Percentage of final reports for carotid imaging studies (neck magnetic resonance angiography [MRA], neck computed tomography angiography [CTA], neck duplex ultrasound, carotid angiogram) performed that include direct or indirect reference to measurements of distal internal carotid diameter as the denominator for stenosis measurement</t>
  </si>
  <si>
    <t>Radiology: Inappropriate Use of “Probably Benign” Assessment Category in Mammography Screening</t>
  </si>
  <si>
    <t>Percentage of final reports for screening mammograms that are classified as “probably benign”</t>
  </si>
  <si>
    <t>Radiology: Reminder System for Screening Mammograms</t>
  </si>
  <si>
    <t>Percentage of patients aged 40 years and older undergoing a screening mammogram whose information is entered into a reminder system with a target due date for the next mammogram</t>
  </si>
  <si>
    <t>Radiology: Exposure Time Reported for Procedures Using Fluoroscopy</t>
  </si>
  <si>
    <t>Percentage of final reports for procedures using fluoroscopy that include documentation of radiation exposure or exposure time</t>
  </si>
  <si>
    <t>Melanoma: Overutilization of Imaging Studies in Melanoma</t>
  </si>
  <si>
    <t>Percentage of patients, regardless of age, with a current diagnosis of stage 0 through IIC melanoma or a history of melanoma of any stage, without signs or symptoms suggesting systemic spread, seen for an office visit during the one-year measurement period, for whom no diagnostic imaging studies were ordered</t>
  </si>
  <si>
    <t>Primary Open-Angle Glaucoma (POAG): Reduction of Intraocular Pressure (IOP) by 15% OR Documentation of a Plan of Care</t>
  </si>
  <si>
    <t>Percentage of patients aged 18 years and older with a diagnosis of primary open-angle glaucoma (POAG) whose glaucoma treatment has not failed (the most recent IOP was reduced by at least 15% from the pre- intervention level) OR if the most recent IOP was not reduced by at least 15% from the pre- intervention level, a plan of care was documented within 12 months</t>
  </si>
  <si>
    <t>Age-Related Macular Degeneration (AMD): Counseling on Antioxidant Supplement</t>
  </si>
  <si>
    <t>Percentage of patients aged 50 years and older with a diagnosis of age-related macular degeneration (AMD) or their caregiver(s) who were counseled within 12 months on the benefits and/or risks of the Age-Related Eye Disease Study (AREDS) formulation for preventing progression of AMD</t>
  </si>
  <si>
    <t>Melanoma: Continuity of Care – Recall System</t>
  </si>
  <si>
    <t>Percentage of pregnant female patients aged 14 to 50 who present to the emergency department (ED) with a chief complaint of abdominal pain or vaginal bleeding who receive a trans-abdominal or trans-vaginal ultrasound to determine pregnancy location</t>
  </si>
  <si>
    <t>Rh Immunoglobulin (Rhogam) for Rh-Negative Pregnant Women at Risk of Fetal Blood Exposure</t>
  </si>
  <si>
    <t>Percentage of Rh-negative pregnant women aged 14-50 years at risk of fetal blood exposure who receive Rh-Immunoglobulin (Rhogam) in the emergency department (ED)</t>
  </si>
  <si>
    <t>Acute Otitis Externa (AOE): Topical Therapy</t>
  </si>
  <si>
    <t>Percentage of patients aged 2 years and older with a diagnosis of AOE who were prescribed topical preparations</t>
  </si>
  <si>
    <t>Acute Otitis Externa (AOE): Systemic Antimicrobial Therapy – Avoidance of Inappropriate Use</t>
  </si>
  <si>
    <t>Percentage of patients aged 2 years and older with a diagnosis of AOE who were not prescribed systemic antimicrobial therapy</t>
  </si>
  <si>
    <t>Percentage of patients aged 50 years and older receiving a screening colonoscopy without biopsy or polypectomy who had a recommended follow-up interval of at least 10 years for repeat colonoscopy documented in their colonoscopy report</t>
  </si>
  <si>
    <t>Percentage of patients aged 18 years and older receiving a surveillance colonoscopy, with a history of a prior adenomatous polyp(s) in previous colonoscopy findings, who had an interval of 3 or more years since their last colonoscopy</t>
  </si>
  <si>
    <t>Cardiac Stress Imaging Not Meeting Appropriate Use Criteria: Preoperative Evaluation in Low-Risk Surgery Patients</t>
  </si>
  <si>
    <t>Percentage of stress single-photon emission computed tomography (SPECT) myocardial perfusion imaging (MPI), stress echocardiogram (ECHO), cardiac computed tomography angiography (CCTA), or cardiac magnetic resonance (CMR) performed in low risk surgery patients 18 years or older for preoperative evaluation during the 12-month reporting period</t>
  </si>
  <si>
    <t>Cardiac Stress Imaging Not Meeting Appropriate Use Criteria: Routine Testing After Percutaneous Coronary Intervention (PCI)</t>
  </si>
  <si>
    <t>Percentage of all stress  single-photon emission computed tomography (SPECT) myocardial perfusion imaging (MPI), stress echocardiogram (ECHO), cardiac computed tomography angiography (CCTA), and cardiovascular magnetic resonance (CMR) performed in patients aged 18 years and older routinely after percutaneous coronary intervention (PCI), with reference to timing of test after PCI and symptom status</t>
  </si>
  <si>
    <t>Cardiac Stress Imaging Not Meeting Appropriate Use Criteria: Testing in Asymptomatic, Low-Risk Patients</t>
  </si>
  <si>
    <t>Percentage of all stress single-photon emission computed tomography (SPECT) myocardial perfusion imaging (MPI), stress echocardiogram (ECHO), cardiac computed tomography angiography (CCTA), and cardiovascular magnetic resonance (CMR) performed in asymptomatic, low coronary heart disease (CHD) risk patients 18 years and older for initial detection and risk assessment</t>
  </si>
  <si>
    <t>Statin Therapy at Discharge after Lower Extremity Bypass (LEB)</t>
  </si>
  <si>
    <t>Percentage of patients aged 18 years and older undergoing infra-inguinal lower extremity bypass who are prescribed a statin medication at discharge</t>
  </si>
  <si>
    <t>Atrial Fibrillation and Atrial Flutter: Chronic Anticoagulation Therapy</t>
  </si>
  <si>
    <t>Rate of Endovascular Aneurysm Repair (EVAR) of Small or Moderate Non-Ruptured Abdominal Aortic Aneurysms (AAA) Who Die While in Hospital</t>
  </si>
  <si>
    <t>Rate of Postoperative Stroke or Death in Asymptomatic Patients Undergoing Carotid Artery Stenting (CAS)</t>
  </si>
  <si>
    <t>Pediatric Kidney Disease: ESRD Patients Receiving Dialysis: Hemoglobin Level &lt; 10 g/Dl</t>
  </si>
  <si>
    <t>Percentage of calendar months within a 12-month period during which patients aged 17 years and younger with a diagnosis of End Stage Renal Disease (ESRD) receiving hemodialysis or peritoneal dialysis have a hemoglobin level &lt; 10 g/dL</t>
  </si>
  <si>
    <t>Adult Kidney Disease: Laboratory Testing (Lipid Profile)</t>
  </si>
  <si>
    <t>Percentage of patients aged 18 years and older with a diagnosis of chronic kidney disease (CKD) (stage 3, 4, or 5, not receiving Renal Replacement Therapy [RRT]) who had a fasting lipid profile performed at least once within a 12-month period</t>
  </si>
  <si>
    <t>Radical Prostatectomy Pathology Reporting</t>
  </si>
  <si>
    <t>Percentage of radical prostatectomy pathology reports that include the pT category, the pN category, the Gleason score and a statement about margin status</t>
  </si>
  <si>
    <t>Barrett's Esophagus</t>
  </si>
  <si>
    <t>Percentage of esophageal biopsy reports that document the presence of Barrett’s mucosa that also include a statement about dysplasia</t>
  </si>
  <si>
    <t>Adherence to Antipsychotic Medications for Individuals with Schizophrenia</t>
  </si>
  <si>
    <t>HIV Medical Visit Frequency</t>
  </si>
  <si>
    <t>Percentage of patients, regardless of age with a diagnosis of HIV who had at least one medical visit in each 6 month period of the 24 month measurement period, with a minimum of 60 days between medical visits</t>
  </si>
  <si>
    <t>Prescription of HIV Antiretroviral Therapy</t>
  </si>
  <si>
    <t>Osteoporosis: Pharmacologic Therapy for Men and Women Aged 50 Years and Older</t>
  </si>
  <si>
    <t>Percentage of patients aged 50 years and older with a diagnosis of osteoporosis who were prescribed pharmacologic therapy within 12 months</t>
  </si>
  <si>
    <t>Urinary Incontinence: Assessment of Presence or Absence of Urinary Incontinence in Women Aged 65 Years and Older</t>
  </si>
  <si>
    <t>Percentage of female patients aged 65 years and older who were assessed for the presence or absence of urinary incontinence within 12 months</t>
  </si>
  <si>
    <t>Urinary Incontinence: Plan of Care for Urinary Incontinence in Women Aged 65 Years and Older</t>
  </si>
  <si>
    <t>Percentage of female patients aged 65 years and older with a diagnosis of urinary incontinence with a documented plan of care for urinary incontinence at least once within 12 months</t>
  </si>
  <si>
    <t>Osteoarthritis (OA): Function and Pain Assessment</t>
  </si>
  <si>
    <t>Percentage of patient visits for patients aged 21 years and older with a diagnosis of osteoarthritis (OA) with assessment for function and pain</t>
  </si>
  <si>
    <t>Adult Kidney Disease: Blood Pressure Management</t>
  </si>
  <si>
    <t>Percentage of patient visits for those patients aged 18 years and older with a diagnosis of chronic kidney disease (CKD) (stage 3, 4, or 5, not receiving Renal Replacement Therapy [RRT]) with a blood pressure &lt; 140/90 mmHg OR ≥ 140/90 mmHg with a documented plan of care</t>
  </si>
  <si>
    <t>Percentage of patients aged 18 years and older with a diagnosis of diabetes mellitus who had a neurological examination of their lower extremities within 12 months</t>
  </si>
  <si>
    <t>Diabetes Mellitus: Diabetic Foot and Ankle Care, Ulcer Prevention – Evaluation of Footwear</t>
  </si>
  <si>
    <t>Percentage of patients aged 18 years and older with a diagnosis of diabetes mellitus who were evaluated for proper footwear and sizing</t>
  </si>
  <si>
    <t>Melanoma: Coordination of Care</t>
  </si>
  <si>
    <t>Percentage of patient visits, regardless of age, with a new occurrence of melanoma who have a treatment plan documented in the chart that was communicated to the physician(s) providing continuing care within one month of diagnosis</t>
  </si>
  <si>
    <t>Nuclear Medicine: Correlation with Existing Imaging Studies for All Patients Undergoing Bone Scintigraphy</t>
  </si>
  <si>
    <t>Percentage of final reports for all patients, regardless of age, undergoing bone scintigraphy that include physician documentation of correlation with existing relevant imaging studies (e.g., x-ray, MRI, CT, etc.) that were performed</t>
  </si>
  <si>
    <t>Hemodialysis Vascular Access Decision-Making by Surgeon to Maximize Placement of Autogenous Arterial Venous (AV) Fistula</t>
  </si>
  <si>
    <t>Percentage of patients aged 18 years and older with a diagnosis of advanced Chronic Kidney Disease (CKD) (stage 3, 4 or 5) or End Stage Renal Disease (ESRD) requiring hemodialysis vascular access documented by surgeon to have received autogenous AV fistula</t>
  </si>
  <si>
    <t>Preventive Care and Screening: Unhealthy Alcohol Use – Screening</t>
  </si>
  <si>
    <t>Percentage of patients aged 18 years and older who were screened for unhealthy alcohol use at least once within 24 months using a systematic screening method**</t>
  </si>
  <si>
    <t>Rheumatoid Arthritis (RA): Tuberculosis Screening</t>
  </si>
  <si>
    <t>Rheumatoid Arthritis (RA): Periodic Assessment of Disease Activity</t>
  </si>
  <si>
    <t>Percentage of patients aged 18 years and older with a diagnosis of rheumatoid arthritis (RA) who have an assessment and classification of disease activity within 12 months</t>
  </si>
  <si>
    <t>Rheumatoid Arthritis (RA): Functional Status Assessment</t>
  </si>
  <si>
    <t>Percentage of patients aged 18 years and older with a diagnosis of rheumatoid arthritis (RA) for whom a functional status assessment was performed at least once within 12 months</t>
  </si>
  <si>
    <t>Rheumatoid Arthritis (RA): Assessment and Classification of Disease Prognosis</t>
  </si>
  <si>
    <t>Percentage of patients aged 18 years and older with a diagnosis of rheumatoid arthritis (RA) who have an assessment and classification of disease prognosis at least once within 12 months</t>
  </si>
  <si>
    <t>Rheumatoid Arthritis (RA): Glucocorticoid Management</t>
  </si>
  <si>
    <t>Percentage of patients aged 18 years and older with a diagnosis of rheumatoid arthritis (RA) who have been assessed for glucocorticoid use and, for those on prolonged doses of prednisone ≥ 10 mg daily (or equivalent) with improvement or no change in disease activity, documentation of glucocorticoid management plan within 12 months</t>
  </si>
  <si>
    <t>Elder Maltreatment Screen and Follow-Up Plan</t>
  </si>
  <si>
    <t>Percentage of patients aged 65 years and older with a documented elder maltreatment screen using an Elder Maltreatment Screening Tool on the date of encounter AND a documented follow-up plan on the date of the positive screen</t>
  </si>
  <si>
    <t>Functional Outcome Assessment</t>
  </si>
  <si>
    <t>Percentage of visits for patients aged 18 years and older with documentation of a current functional outcome assessment using a standardized functional outcome assessment tool on the date of encounter AND documentation of a care plan based on identified functional outcome deficiencies on the date of the identified deficiencies.</t>
  </si>
  <si>
    <t>Stroke and Stroke Rehabilitation: Thrombolytic Therapy</t>
  </si>
  <si>
    <t>Percentage of patients aged 18 years and older with a diagnosis of acute ischemic stroke who arrive at the hospital within two hours of time last known well and for whom IV t-PA was initiated within three hours of time last known well</t>
  </si>
  <si>
    <t>Perioperative Temperature Management</t>
  </si>
  <si>
    <t>Coronary Artery Disease (CAD): Symptom Management</t>
  </si>
  <si>
    <t>Cardiac Rehabilitation Patient Referral from an Outpatient Setting</t>
  </si>
  <si>
    <t>Percentage of patients evaluated in an outpatient setting who within the previous 12 months have experienced an acute myocardial infarction (MI), coronary artery bypass graft (CABG) surgery, a percutaneous coronary intervention (PCI), cardiac valve surgery, or cardiac transplantation, or who have chronic stable angina (CSA) and have not already participated in an early outpatient cardiac rehabilitation/secondary prevention (CR) program for the qualifying event/diagnosis who were referred to a CR program</t>
  </si>
  <si>
    <t>Rate of Open Repair of Small or Moderate Non-Ruptured Abdominal Aortic Aneurysms (AAA) without Major Complications (Discharged to Home by Post-Operative Day #7)</t>
  </si>
  <si>
    <t>Percent of patients undergoing open repair of small or moderate sized non-ruptured abdominal aortic aneurysms who do not experience a major complication (discharge to home no later than post-operative day #7)</t>
  </si>
  <si>
    <t>Rate of Endovascular Aneurysm Repair (EVAR) of Small or Moderate Non-Ruptured Abdominal Aortic Aneurysms (AAA) without Major Complications (Discharged to Home by Post-Operative Day #2)</t>
  </si>
  <si>
    <t>Percent of patients undergoing endovascular repair of small or moderate non-ruptured abdominal aortic aneurysms (AAA) that do not experience a major complication (discharged to home no later than post-operative day #2)</t>
  </si>
  <si>
    <t>Rate of Carotid Endarterectomy (CEA) for Asymptomatic Patients, without Major Complications (Discharged to Home by Post-Operative Day #2)</t>
  </si>
  <si>
    <t>Percent of asymptomatic patients undergoing CEA who are discharged to home no later than post-operative day #2</t>
  </si>
  <si>
    <t>Referral for Otologic Evaluation for Patients with Acute or Chronic Dizziness</t>
  </si>
  <si>
    <t>Percentage of patients aged birth and older referred to a physician (preferably a physician specially trained in disorders of the ear) for an otologic evaluation subsequent to an audiologic evaluation after presenting with acute or chronic dizziness</t>
  </si>
  <si>
    <t>Image Confirmation of Successful Excision of Image–Localized Breast Lesion</t>
  </si>
  <si>
    <t>Preoperative Diagnosis of Breast Cancer</t>
  </si>
  <si>
    <t>Sentinel Lymph Node Biopsy for Invasive Breast Cancer</t>
  </si>
  <si>
    <t>Biopsy Follow-Up</t>
  </si>
  <si>
    <t>Percentage of new patients whose biopsy results have been reviewed and communicated to the primary care/referring physician and patient by the performing physician</t>
  </si>
  <si>
    <t>Epilepsy: Counseling for Women of Childbearing Potential with Epilepsy</t>
  </si>
  <si>
    <t>All female patients of childbearing potential (12-44 years old) diagnosed with epilepsy who were counseled about epilepsy and how its treatment may affect contraception and pregnancy at least once a year</t>
  </si>
  <si>
    <t>Inflammatory Bowel Disease (IBD): Preventive Care: Corticosteroid Sparing Therapy</t>
  </si>
  <si>
    <t>Inflammatory Bowel Disease (IBD): Preventive Care: Corticosteroid Related Iatrogenic Injury – Bone Loss Assessment</t>
  </si>
  <si>
    <t>Percentage of patients aged 18 years and older with an inflammatory bowel disease encounter who were prescribed prednisone equivalents greater than or equal to 10 mg/day for 60 or greater consecutive days or a single prescription equating to 600mg prednisone or greater for all fills and were documented for risk of bone loss once during the reporting year or the previous calendar year</t>
  </si>
  <si>
    <t>Inflammatory Bowel Disease (IBD): Testing for Latent Tuberculosis (TB) Before Initiating Anti-TNF (Tumor Necrosis Factor) Therapy</t>
  </si>
  <si>
    <t>Inflammatory Bowel Disease (IBD): Assessment of Hepatitis B Virus (HBV) Status Before Initiating Anti-TNF (Tumor Necrosis Factor) Therapy</t>
  </si>
  <si>
    <t>Sleep Apnea: Assessment of Sleep Symptoms</t>
  </si>
  <si>
    <t>Percentage of visits for patients aged 18 years and older with a diagnosis of obstructive sleep apnea that includes documentation of an assessment of sleep symptoms, including presence or absence of snoring and daytime sleepiness</t>
  </si>
  <si>
    <t>Sleep Apnea: Severity Assessment at Initial Diagnosis</t>
  </si>
  <si>
    <t>Percentage of patients aged 18 years and older with a diagnosis of obstructive sleep apnea who had an apnea hypopnea index (AHI) or a respiratory disturbance index (RDI) measured at the time of initial diagnosis</t>
  </si>
  <si>
    <t>Sleep Apnea: Positive Airway Pressure Therapy Prescribed</t>
  </si>
  <si>
    <t>Sleep Apnea: Assessment of Adherence to Positive Airway Pressure Therapy</t>
  </si>
  <si>
    <t>Dementia: Staging of Dementia</t>
  </si>
  <si>
    <t>Percentage of patients, regardless of age, with a diagnosis of dementia whose severity of dementia was classified as mild, moderate or severe at least once within a 12 month period</t>
  </si>
  <si>
    <t>Dementia: Functional Status Assessment</t>
  </si>
  <si>
    <t>Percentage of patients, regardless of age, with a diagnosis of dementia for whom an assessment of functional status is performed and the results reviewed at least once within a 12 month period</t>
  </si>
  <si>
    <t>Dementia: Neuropsychiatric Symptom Assessment</t>
  </si>
  <si>
    <t>Percentage of patients, regardless of age, with a diagnosis of dementia and for whom an assessment of  neuropsychiatric symptoms is performed and results reviewed at least once in a 12 month period</t>
  </si>
  <si>
    <t>Dementia: Management of Neuropsychiatric Symptoms</t>
  </si>
  <si>
    <t>Percentage of patients, regardless of age, with a diagnosis of dementia who have one or more neuropsychiatric symptoms who received or were recommended to receive an intervention for neuropsychiatric symptoms within a 12 month period</t>
  </si>
  <si>
    <t>Dementia: Screening for Depressive Symptoms</t>
  </si>
  <si>
    <t>Percentage of patients, regardless of age, with a diagnosis of dementia who were screened for depressive symptoms within a 12 month period</t>
  </si>
  <si>
    <t>Dementia: Counseling Regarding Safety Concerns</t>
  </si>
  <si>
    <t>Percentage of patients, regardless of age, with a diagnosis of dementia or their caregiver(s) who were counseled or referred for counseling regarding safety concerns within a 12 month period</t>
  </si>
  <si>
    <t>Dementia: Counseling Regarding Risks of Driving</t>
  </si>
  <si>
    <t>Percentage of patients, regardless of age, with a diagnosis of dementia or their caregiver(s) who were counseled regarding the risks of driving and the alternatives to driving at least once within a 12 month period</t>
  </si>
  <si>
    <t>Dementia: Caregiver Education and Support</t>
  </si>
  <si>
    <t>Percentage of patients, regardless of age, with a diagnosis of dementia whose caregiver(s) were provided with education on dementia disease management and health behavior changes AND referred to additional sources for support within a 12 month period</t>
  </si>
  <si>
    <t>Parkinson’s Disease: Annual Parkinson’s Disease Diagnosis Review</t>
  </si>
  <si>
    <t>All patients with a diagnosis of Parkinson’s disease who had an annual assessment including a review of current medications (e.g., medications that can produce Parkinson-like signs or symptoms) and a review for the presence of atypical features (e.g., falls at presentation and early in the disease course, poor response to levodopa, symmetry at onset, rapid progression [to Hoehn and Yahr stage 3 in 3 years], lack of tremor or dysautonomia) at least annually</t>
  </si>
  <si>
    <t>Parkinson’s Disease: Psychiatric Disorders or Disturbances Assessment</t>
  </si>
  <si>
    <t>All patients with a diagnosis of Parkinson’s disease who were assessed for psychiatric disorders or disturbances (e.g., psychosis, depression, anxiety disorder, apathy, or impulse control disorder) at least annually</t>
  </si>
  <si>
    <t>Parkinson’s Disease: Cognitive Impairment or Dysfunction Assessment</t>
  </si>
  <si>
    <t>All patients with a diagnosis of Parkinson’s disease who were assessed for cognitive impairment or dysfunction at least annually</t>
  </si>
  <si>
    <t>Parkinson’s Disease: Querying about Sleep Disturbances</t>
  </si>
  <si>
    <t>All patients with a diagnosis of Parkinson’s disease (or caregivers, as appropriate) who were queried about sleep disturbances at least annually</t>
  </si>
  <si>
    <t>Parkinson’s Disease: Rehabilitative Therapy Options</t>
  </si>
  <si>
    <t>Parkinson’s Disease: Parkinson’s Disease Medical and Surgical Treatment Options Reviewed</t>
  </si>
  <si>
    <t>All patients with a diagnosis of Parkinson’s disease (or caregiver(s), as appropriate) who had the Parkinson’s disease treatment options (e.g., non-pharmacological treatment, pharmacological treatment, or surgical treatment) reviewed at least once annually</t>
  </si>
  <si>
    <t>Cataracts: Improvement in Patient’s Visual Function within 90 Days Following Cataract Surgery</t>
  </si>
  <si>
    <t>Percentage of patients aged 18 years and older in sample who had cataract surgery and had improvement in visual function achieved within 90 days following the cataract surgery, based on completing a pre-operative and post-operative visual function survey</t>
  </si>
  <si>
    <t>Cataracts: Patient Satisfaction within 90 Days Following Cataract Surgery</t>
  </si>
  <si>
    <t>Percentage of patients aged 18 years and older in sample who had cataract surgery and were satisfied with their care within 90 days following the cataract surgery, based on completion of the Consumer Assessment of Healthcare Providers and Systems Surgical Care Survey</t>
  </si>
  <si>
    <t>Adult Major Depressive Disorder (MDD): Coordination of Care of Patients with Specific Comorbid Conditions</t>
  </si>
  <si>
    <t xml:space="preserve">Pediatric Kidney Disease: Adequacy of Volume Management: </t>
  </si>
  <si>
    <t xml:space="preserve">Percentage of calendar months within a 12-month period during which patients aged 17 years and younger with a diagnosis of End Stage Renal Disease (ESRD) undergoing maintenance hemodialysis in an outpatient dialysis facility have an assessment of the adequacy of volume management from a nephrologist </t>
  </si>
  <si>
    <t>Adult Kidney Disease: Catheter Use at Initiation of Hemodialysis</t>
  </si>
  <si>
    <t>Percentage of patients aged 18 years and older with a diagnosis of End Stage Renal Disease (ESRD) who initiate maintenance hemodialysis during the measurement period, whose mode of vascular access is a catheter at the time maintenance hemodialysis is initiated</t>
  </si>
  <si>
    <t>Adult Kidney Disease: Catheter Use for Greater Than or Equal to 90 Days</t>
  </si>
  <si>
    <t>Percentage of patients aged 18 years and older with a diagnosis of End Stage Renal Disease (ESRD) receiving maintenance hemodialysis for greater than or equal to 90 days whose mode of vascular access is a catheter</t>
  </si>
  <si>
    <t>Percentage of patients, aged 18 years and older, with a diagnosis of acute sinusitis who were prescribed an antibiotic within 7 days of diagnosis or within 10 days after onset of symptoms</t>
  </si>
  <si>
    <t>Adult Sinusitis: Appropriate Choice of Antibiotic: Amoxicillin Prescribed for Patients with Acute Bacterial Sinusitis (Appropriate Use)</t>
  </si>
  <si>
    <t>Percentage of patients aged 18 years and older with a diagnosis of acute bacterial sinusitis that were prescribed amoxicillin, with or without clavulante, as a first line antibiotic at the time of diagnosis</t>
  </si>
  <si>
    <t>Adult Sinusitis: Computerized Tomography for Acute Sinusitis (Overuse)</t>
  </si>
  <si>
    <t>Percentage of patients aged 18 years and older with a diagnosis of acute sinusitis who had a computerized tomography (CT) scan of the paranasal sinuses ordered at the time of diagnosis or received within 28 days after date of diagnosis</t>
  </si>
  <si>
    <t>Adult Sinusitis: More than One Computerized Tomography (CT) Scan Within 90 Days for Chronic Sinusitis (Overuse)</t>
  </si>
  <si>
    <t>Percentage of patients aged 18 years and older with a diagnosis of chronic sinusitis who had more than one CT scan of the paranasal sinuses ordered or received within 90 days after the date of diagnosis</t>
  </si>
  <si>
    <t>Maternity Care: Elective Delivery or Early Induction Without Medical Indication at ≥ 37 and &lt; 39 Weeks</t>
  </si>
  <si>
    <t>Percentage of patients, regardless of age, who gave birth during a 12-month period who delivered a live singleton at ≥ 37 and &lt; 39 weeks of gestation completed who had elective deliveries or early inductions without medical indication</t>
  </si>
  <si>
    <t>Maternity Care: Post-Partum Follow-Up and Care Coordination</t>
  </si>
  <si>
    <t>Percentage of patients, regardless of age, who gave birth during a 12-month period who were seen for post-partum care within 8 weeks of giving birth who received a breast feeding evaluation and education, post-partum depression screening, post-partum glucose screening for gestational diabetes patients, and family and contraceptive planning</t>
  </si>
  <si>
    <t>Screening Colonoscopy Adenoma Detection Rate Measure</t>
  </si>
  <si>
    <t>Rate of Carotid Artery Stenting (CAS) for Asymptomatic Patients, Without Major Complications (Discharged to Home by Post-Operative Day #2)</t>
  </si>
  <si>
    <t>HRS-3: Implantable Cardioverter-Defibrillator (ICD) Complications Rate</t>
  </si>
  <si>
    <t>Patients with physician-specific risk-standardized rates of procedural complications following the first time implantation of an ICD</t>
  </si>
  <si>
    <t>Total Knee Replacement: Shared Decision-Making: Trial of Conservative (Non-surgical) Therapy</t>
  </si>
  <si>
    <t>Total Knee Replacement: Venous Thromboembolic and Cardiovascular Risk Evaluation</t>
  </si>
  <si>
    <t>Percentage of patients regardless of age or gender undergoing a total knee replacement who are evaluated for the presence or absence of venous thromboembolic and cardiovascular risk factors within 30 days prior to the procedure including history of Deep Vein Thrombosis, Pulmonary Embolism, Myocardial Infarction, Arrhythmia and Stroke</t>
  </si>
  <si>
    <t>Total Knee Replacement: Preoperative Antibiotic Infusion with Proximal Tourniquet</t>
  </si>
  <si>
    <t>Percentage of patients regardless of age undergoing a total knee replacement who had the prophylactic antibiotic completely infused prior to the inflation of the proximal tourniquet</t>
  </si>
  <si>
    <t>Total Knee Replacement: Identification of Implanted Prosthesis in Operative Report</t>
  </si>
  <si>
    <t>Percentage of patients regardless of age or gender undergoing total knee replacement whose operative report identifies the prosthetic implant specifications including the prosthetic implant manufacturer, the brand name of the prosthetic implant and the size of prosthetic implant</t>
  </si>
  <si>
    <t>Anastomotic Leak Intervention</t>
  </si>
  <si>
    <t>Percentage of patients aged 18 years and older who required an anastomotic leak intervention following gastric bypass or colectomy surgery</t>
  </si>
  <si>
    <t>Unplanned Reoperation within the 30 Day Postoperative Period</t>
  </si>
  <si>
    <t>Percentage of patients aged 18 years and older who had any unplanned reoperation within the 30 day postoperative period</t>
  </si>
  <si>
    <t>Unplanned Hospital Readmission within 30 Days of Principal Procedure</t>
  </si>
  <si>
    <t xml:space="preserve">Percentage of patients aged 18 years and older who had an unplanned hospital readmission within 30 days of principal procedure </t>
  </si>
  <si>
    <t>Surgical Site Infection (SSI)</t>
  </si>
  <si>
    <t>Percentage of patients aged 18 years and older who had a surgical site infection (SSI)</t>
  </si>
  <si>
    <t>Patient-Centered Surgical Risk Assessment and Communication</t>
  </si>
  <si>
    <t>Percentage of patients who underwent a non-emergency surgery who had their personalized risks of postoperative complications assessed by their surgical team prior to surgery using a clinical data-based, patient-specific risk calculator and who received personal discussion of those risks with the surgeon</t>
  </si>
  <si>
    <t>Optimizing Patient Exposure to Ionizing Radiation: Utilization of a Standardized Nomenclature for Computed Tomography (CT) Imaging Description</t>
  </si>
  <si>
    <t>Percentage of computed tomography (CT) imaging reports for all patients, regardless of age, with the imaging study named according to a standardized nomenclature and the standardized nomenclature is used in institution’s computer systems</t>
  </si>
  <si>
    <t>Optimizing Patient Exposure to Ionizing Radiation: Count of Potential High Dose Radiation Imaging Studies: Computed Tomography (CT) and Cardiac Nuclear Medicine Studies</t>
  </si>
  <si>
    <t>Percentage of computed tomography (CT) and cardiac nuclear medicine (myocardial perfusion studies) imaging reports for all patients, regardless of age, that document a count of known previous CT (any type of CT) and cardiac nuclear medicine (myocardial perfusion) studies that the patient has received in the 12-month period prior to the current study</t>
  </si>
  <si>
    <t>Optimizing Patient Exposure to Ionizing Radiation: Reporting to a Radiation Dose Index Registry</t>
  </si>
  <si>
    <t>Percentage of total computed tomography (CT) studies performed for all patients, regardless of age, that are reported to a radiation dose index registry AND that include at a minimum selected data elements</t>
  </si>
  <si>
    <t>Optimizing Patient Exposure to Ionizing Radiation: Computed Tomography (CT) Images Available for Patient Follow-up and Comparison Purposes</t>
  </si>
  <si>
    <t>Percentage of final reports for computed tomography (CT) studies performed for all patients, regardless of age, which document that Digital Imaging and Communications in Medicine (DICOM) format image data are available to non-affiliated external healthcare facilities or entities on a secure, media free, reciprocally searchable basis with patient authorization for at least a 12-month period after the study</t>
  </si>
  <si>
    <t>Optimizing Patient Exposure to Ionizing Radiation: Search for Prior Computed Tomography (CT) Studies Through a Secure, Authorized, Media-Free, Shared Archive</t>
  </si>
  <si>
    <t>Percentage of final reports of computed tomography (CT) studies performed for all patients, regardless of age, which document that a search for Digital Imaging and Communications in Medicine (DICOM) format images was conducted for prior patient CT imaging studies completed at non-affiliated external healthcare facilities or entities within the past 12-months and are available through a secure, authorized, media free, shared archive prior to an imaging study being performed</t>
  </si>
  <si>
    <t>Optimizing Patient Exposure to Ionizing Radiation: Appropriateness: Follow-up CT Imaging for Incidentally Detected Pulmonary Nodules According to Recommended Guidelines</t>
  </si>
  <si>
    <t>Percentage of final reports for computed tomography (CT) imaging studies of the thorax for patients aged 18 years and older with documented follow-up recommendations for incidentally detected pulmonary nodules (e.g., follow-up CT imaging studies needed or that no follow-up is needed) based at a minimum on nodule size AND patient risk factors</t>
  </si>
  <si>
    <t>Adult Primary Rhegmatogenous Retinal Detachment Repair Success Rate</t>
  </si>
  <si>
    <t>Percentage of surgeries for primary rhegmatogenous retinal detachment where the retina remains attached after only one surgery</t>
  </si>
  <si>
    <t>Adult Primary Rhegmatogenous Retinal Detachment Surgery Success Rate</t>
  </si>
  <si>
    <t>Percentage of retinal detachment cases achieving flat retinas six months post-surgery</t>
  </si>
  <si>
    <t>Amyotrophic Lateral Sclerosis (ALS) Patient Care Preferences</t>
  </si>
  <si>
    <t>Percentage of patients diagnosed with Amyotrophic Lateral Sclerosis (ALS) who were offered assistance in planning for end of life issues (e.g. advance directives, invasive ventilation, hospice) at least once annually</t>
  </si>
  <si>
    <t>Annual Hepatitis C Virus (HCV) Screening for Patients who are Active Injection Drug Users</t>
  </si>
  <si>
    <t>Percentage of patients regardless of age who are active injection drug users who received screening for HCV infection within the 12 month reporting period</t>
  </si>
  <si>
    <t>Cataract Surgery with Intra-Operative Complications (Unplanned Rupture of Posterior Capsule Requiring Unplanned Vsitrectomy)</t>
  </si>
  <si>
    <t xml:space="preserve">Rupture of the posterior capsule during anterior segment surgery requiring vsitrectomy </t>
  </si>
  <si>
    <t>Cataract Surgery: Difference Between Planned and Final Refraction</t>
  </si>
  <si>
    <t>Percentage of patients who achieve planned refraction within +-1,0 D</t>
  </si>
  <si>
    <t>HRS-12: Cardiac Tamponade and/or Pericardiocentesis Following Atrial Fibrillation Ablation</t>
  </si>
  <si>
    <t>Rate of cardiac tamponade and/or pericardiocentesis following atrial fibrillation ablation</t>
  </si>
  <si>
    <t>HRS-9: Infection within 180 Days of Cardiac Implantable Electronic Device (CIED) Implantation, Replacement, or Revision</t>
  </si>
  <si>
    <t>Infection rate following CIED device implantation, replacement, or revision</t>
  </si>
  <si>
    <t>Lung Cancer Reporting (Biopsy/Cytology Specimens)</t>
  </si>
  <si>
    <t>Pathology reports based on biopsy and/or cytology specimens with a diagnosis of primary nonsmall cell lung cancer classified into specific histologic type or classified as NSCLC-NOS with an explanation included in the pathology report.</t>
  </si>
  <si>
    <t>Lung Cancer Reporting (Resection Specimens)</t>
  </si>
  <si>
    <t>Pathology reports based on resection specimens with a diagnosis of primary lung carcinoma that include the pT category, pN category and for non-small cell lung cancer, histologic type.</t>
  </si>
  <si>
    <t>Melanoma Reporting</t>
  </si>
  <si>
    <t>Pathology reports for primary malignant cutaneous melanoma that include the pT category and a statement on thickness and ulceration and for pT1, mitotic rate.</t>
  </si>
  <si>
    <t xml:space="preserve">Optimal Asthma Control </t>
  </si>
  <si>
    <t>Post-Procedural Optimal Medical Therapy Composite (Percutaneous Coronary Intervention)</t>
  </si>
  <si>
    <t>Hepatitis C: One-Time Screening for Hepatitis C Virus (HCV) for Patients at Risk</t>
  </si>
  <si>
    <t>Percentage of patients aged 18 years and older with one or more of the following: a history of injection drug use, receipt of a blood transfusion prior to 1992, receiving maintenance hemodialysis OR birthdate in the years 1945-1965 who received a one-time screening for HCV infection</t>
  </si>
  <si>
    <t>Percentage of patients aged 18 years and older with a diagnosis of chronic hepatitis C cirrhosis who underwent imaging with either ultrasound, contrast enhanced CT or MRI for hepatocellular carcinoma (HCC) at least once within the 12 month reporting period</t>
  </si>
  <si>
    <t>Tobacco Use and Help with Quitting Among Adolescents</t>
  </si>
  <si>
    <t>0045</t>
  </si>
  <si>
    <t>0046</t>
  </si>
  <si>
    <t>0048</t>
  </si>
  <si>
    <t>0076</t>
  </si>
  <si>
    <t>0087</t>
  </si>
  <si>
    <t>0090</t>
  </si>
  <si>
    <t>0091</t>
  </si>
  <si>
    <t>0114</t>
  </si>
  <si>
    <t>0115</t>
  </si>
  <si>
    <t>0129</t>
  </si>
  <si>
    <t>0130</t>
  </si>
  <si>
    <t>0131</t>
  </si>
  <si>
    <t>0134</t>
  </si>
  <si>
    <t>0209</t>
  </si>
  <si>
    <t>0236</t>
  </si>
  <si>
    <t>0239</t>
  </si>
  <si>
    <t>0241</t>
  </si>
  <si>
    <t>0271</t>
  </si>
  <si>
    <t>0321</t>
  </si>
  <si>
    <t>0323</t>
  </si>
  <si>
    <t>0325</t>
  </si>
  <si>
    <t>0326</t>
  </si>
  <si>
    <t>0377</t>
  </si>
  <si>
    <t>0378</t>
  </si>
  <si>
    <t>0379</t>
  </si>
  <si>
    <t>0380</t>
  </si>
  <si>
    <t>0382</t>
  </si>
  <si>
    <t>0383</t>
  </si>
  <si>
    <t>0386</t>
  </si>
  <si>
    <t>0390</t>
  </si>
  <si>
    <t>0391</t>
  </si>
  <si>
    <t>0392</t>
  </si>
  <si>
    <t>0395</t>
  </si>
  <si>
    <t>0396</t>
  </si>
  <si>
    <t>0398</t>
  </si>
  <si>
    <t>0399</t>
  </si>
  <si>
    <t>0409</t>
  </si>
  <si>
    <t>0420</t>
  </si>
  <si>
    <t>0422</t>
  </si>
  <si>
    <t>0423</t>
  </si>
  <si>
    <t>0424</t>
  </si>
  <si>
    <t>0425</t>
  </si>
  <si>
    <t>0426</t>
  </si>
  <si>
    <t>0427</t>
  </si>
  <si>
    <t>0428</t>
  </si>
  <si>
    <t>0464</t>
  </si>
  <si>
    <t>0507</t>
  </si>
  <si>
    <t>0508</t>
  </si>
  <si>
    <t>0509</t>
  </si>
  <si>
    <t>0510</t>
  </si>
  <si>
    <t>0562</t>
  </si>
  <si>
    <t>0563</t>
  </si>
  <si>
    <t>0566</t>
  </si>
  <si>
    <t>0650</t>
  </si>
  <si>
    <t>0651</t>
  </si>
  <si>
    <t>0652</t>
  </si>
  <si>
    <t>0653</t>
  </si>
  <si>
    <t>0654</t>
  </si>
  <si>
    <t>0658</t>
  </si>
  <si>
    <t>0659</t>
  </si>
  <si>
    <t>0670</t>
  </si>
  <si>
    <t>0671</t>
  </si>
  <si>
    <t>0672</t>
  </si>
  <si>
    <t>1519</t>
  </si>
  <si>
    <t>ADE Prevention and Monitoring: Warfarin Time in Therapeutic Range</t>
  </si>
  <si>
    <t>No (used to be ACO 29, removed Nov 2014)</t>
  </si>
  <si>
    <t>No (used to be ACO 22-26, 5 measures, removed Nov 2014)</t>
  </si>
  <si>
    <t>No (used to be ACO 12, removed Nov 2014)</t>
  </si>
  <si>
    <t>No (used to be ACO 32, removed Nov 2014)</t>
  </si>
  <si>
    <t>BV-312</t>
  </si>
  <si>
    <t>BV-313</t>
  </si>
  <si>
    <t>BV-314</t>
  </si>
  <si>
    <t>BV-315</t>
  </si>
  <si>
    <t>BV-316</t>
  </si>
  <si>
    <t>BV-317</t>
  </si>
  <si>
    <t>BV-318</t>
  </si>
  <si>
    <t>BV-319</t>
  </si>
  <si>
    <t>BV-320</t>
  </si>
  <si>
    <t>BV-321</t>
  </si>
  <si>
    <t>BV-322</t>
  </si>
  <si>
    <t>BV-323</t>
  </si>
  <si>
    <t>BV-324</t>
  </si>
  <si>
    <t>BV-325</t>
  </si>
  <si>
    <t>BV-326</t>
  </si>
  <si>
    <t>BV-327</t>
  </si>
  <si>
    <t>BV-328</t>
  </si>
  <si>
    <t>BV-329</t>
  </si>
  <si>
    <t>BV-330</t>
  </si>
  <si>
    <t>BV-331</t>
  </si>
  <si>
    <t>BV-332</t>
  </si>
  <si>
    <t>BV-333</t>
  </si>
  <si>
    <t>BV-334</t>
  </si>
  <si>
    <t>BV-335</t>
  </si>
  <si>
    <t>BV-336</t>
  </si>
  <si>
    <t>BV-337</t>
  </si>
  <si>
    <t>BV-338</t>
  </si>
  <si>
    <t>BV-339</t>
  </si>
  <si>
    <t>BV-340</t>
  </si>
  <si>
    <t>BV-341</t>
  </si>
  <si>
    <t>BV-342</t>
  </si>
  <si>
    <t>BV-343</t>
  </si>
  <si>
    <t>BV-344</t>
  </si>
  <si>
    <t>BV-345</t>
  </si>
  <si>
    <t>BV-346</t>
  </si>
  <si>
    <t>BV-347</t>
  </si>
  <si>
    <t>BV-348</t>
  </si>
  <si>
    <t>BV-349</t>
  </si>
  <si>
    <t>BV-350</t>
  </si>
  <si>
    <t>BV-351</t>
  </si>
  <si>
    <t>BV-352</t>
  </si>
  <si>
    <t>BV-353</t>
  </si>
  <si>
    <t>BV-354</t>
  </si>
  <si>
    <t>BV-355</t>
  </si>
  <si>
    <t>BV-356</t>
  </si>
  <si>
    <t>BV-357</t>
  </si>
  <si>
    <t>BV-358</t>
  </si>
  <si>
    <t>BV-359</t>
  </si>
  <si>
    <t>BV-360</t>
  </si>
  <si>
    <t>BV-361</t>
  </si>
  <si>
    <t>BV-362</t>
  </si>
  <si>
    <t>BV-363</t>
  </si>
  <si>
    <t>BV-364</t>
  </si>
  <si>
    <t>BV-365</t>
  </si>
  <si>
    <t>BV-366</t>
  </si>
  <si>
    <t>BV-367</t>
  </si>
  <si>
    <t>BV-368</t>
  </si>
  <si>
    <t>BV-369</t>
  </si>
  <si>
    <t>BV-370</t>
  </si>
  <si>
    <t>BV-371</t>
  </si>
  <si>
    <t>BV-372</t>
  </si>
  <si>
    <t>BV-373</t>
  </si>
  <si>
    <t>BV-374</t>
  </si>
  <si>
    <t>BV-375</t>
  </si>
  <si>
    <t>BV-376</t>
  </si>
  <si>
    <t>BV-377</t>
  </si>
  <si>
    <t>BV-378</t>
  </si>
  <si>
    <t>BV-379</t>
  </si>
  <si>
    <t>BV-380</t>
  </si>
  <si>
    <t>BV-381</t>
  </si>
  <si>
    <t>BV-382</t>
  </si>
  <si>
    <t>BV-383</t>
  </si>
  <si>
    <t>BV-384</t>
  </si>
  <si>
    <t>BV-385</t>
  </si>
  <si>
    <t>BV-386</t>
  </si>
  <si>
    <t>BV-387</t>
  </si>
  <si>
    <t>BV-388</t>
  </si>
  <si>
    <t>BV-389</t>
  </si>
  <si>
    <t>BV-390</t>
  </si>
  <si>
    <t>BV-391</t>
  </si>
  <si>
    <t>BV-392</t>
  </si>
  <si>
    <t>BV-393</t>
  </si>
  <si>
    <t>BV-394</t>
  </si>
  <si>
    <t>BV-395</t>
  </si>
  <si>
    <t>BV-396</t>
  </si>
  <si>
    <t>BV-397</t>
  </si>
  <si>
    <t>BV-398</t>
  </si>
  <si>
    <t>BV-399</t>
  </si>
  <si>
    <t>BV-400</t>
  </si>
  <si>
    <t>BV-401</t>
  </si>
  <si>
    <t>BV-402</t>
  </si>
  <si>
    <t>BV-403</t>
  </si>
  <si>
    <t>BV-404</t>
  </si>
  <si>
    <t>BV-405</t>
  </si>
  <si>
    <t>BV-406</t>
  </si>
  <si>
    <t>BV-407</t>
  </si>
  <si>
    <t>BV-408</t>
  </si>
  <si>
    <t>BV-409</t>
  </si>
  <si>
    <t>BV-410</t>
  </si>
  <si>
    <t>BV-411</t>
  </si>
  <si>
    <t>BV-412</t>
  </si>
  <si>
    <t>BV-413</t>
  </si>
  <si>
    <t>BV-414</t>
  </si>
  <si>
    <t>BV-415</t>
  </si>
  <si>
    <t>BV-416</t>
  </si>
  <si>
    <t>BV-417</t>
  </si>
  <si>
    <t>BV-418</t>
  </si>
  <si>
    <t>BV-419</t>
  </si>
  <si>
    <t>BV-420</t>
  </si>
  <si>
    <t>BV-421</t>
  </si>
  <si>
    <t>BV-422</t>
  </si>
  <si>
    <t>BV-423</t>
  </si>
  <si>
    <t>BV-424</t>
  </si>
  <si>
    <t>BV-425</t>
  </si>
  <si>
    <t>BV-426</t>
  </si>
  <si>
    <t>BV-427</t>
  </si>
  <si>
    <t>BV-428</t>
  </si>
  <si>
    <t>BV-429</t>
  </si>
  <si>
    <t>BV-430</t>
  </si>
  <si>
    <t>BV-431</t>
  </si>
  <si>
    <t>BV-432</t>
  </si>
  <si>
    <t>BV-433</t>
  </si>
  <si>
    <t>BV-434</t>
  </si>
  <si>
    <t>BV-435</t>
  </si>
  <si>
    <t>BV-436</t>
  </si>
  <si>
    <t>BV-437</t>
  </si>
  <si>
    <t>BV-438</t>
  </si>
  <si>
    <t>BV-439</t>
  </si>
  <si>
    <t>BV-440</t>
  </si>
  <si>
    <t>BV-441</t>
  </si>
  <si>
    <t>BV-442</t>
  </si>
  <si>
    <t>BV-443</t>
  </si>
  <si>
    <t>BV-444</t>
  </si>
  <si>
    <t>BV-445</t>
  </si>
  <si>
    <t>BV-446</t>
  </si>
  <si>
    <t>BV-447</t>
  </si>
  <si>
    <t>BV-448</t>
  </si>
  <si>
    <t>BV-449</t>
  </si>
  <si>
    <t>BV-450</t>
  </si>
  <si>
    <t>BV-451</t>
  </si>
  <si>
    <t>BV-452</t>
  </si>
  <si>
    <t>BV-453</t>
  </si>
  <si>
    <t>BV-454</t>
  </si>
  <si>
    <t>BV-455</t>
  </si>
  <si>
    <t>BV-456</t>
  </si>
  <si>
    <t>BV-457</t>
  </si>
  <si>
    <t>BV-458</t>
  </si>
  <si>
    <t>BV-459</t>
  </si>
  <si>
    <t>BV-460</t>
  </si>
  <si>
    <t>BV-461</t>
  </si>
  <si>
    <t>BV-462</t>
  </si>
  <si>
    <t>BV-463</t>
  </si>
  <si>
    <t>BV-464</t>
  </si>
  <si>
    <t>BV-465</t>
  </si>
  <si>
    <t>BV-466</t>
  </si>
  <si>
    <t>BV-467</t>
  </si>
  <si>
    <t>BV-468</t>
  </si>
  <si>
    <t>BV-469</t>
  </si>
  <si>
    <t>BV-470</t>
  </si>
  <si>
    <t>BV-471</t>
  </si>
  <si>
    <t>BV-472</t>
  </si>
  <si>
    <t>BV-473</t>
  </si>
  <si>
    <t>BV-474</t>
  </si>
  <si>
    <t>BV-475</t>
  </si>
  <si>
    <t>BV-476</t>
  </si>
  <si>
    <t>BV-477</t>
  </si>
  <si>
    <t>BV-478</t>
  </si>
  <si>
    <t>BV-479</t>
  </si>
  <si>
    <t>BV-480</t>
  </si>
  <si>
    <t>BV-482</t>
  </si>
  <si>
    <t>BV-483</t>
  </si>
  <si>
    <t>BV-484</t>
  </si>
  <si>
    <t>BV-485</t>
  </si>
  <si>
    <t>BV-486</t>
  </si>
  <si>
    <t>BV-487</t>
  </si>
  <si>
    <t>BV-488</t>
  </si>
  <si>
    <t>BV-489</t>
  </si>
  <si>
    <t>BV-490</t>
  </si>
  <si>
    <t>BV-491</t>
  </si>
  <si>
    <t>Percentage of patients, regardless of age, with a diagnosis of prostate cancer at high or very high risk of recurrence receiving external beam radioTherapy to the prostate who were prescribed adjuvant hormonal Therapy (GnRH [gonadotropin-releasing hormone] agonist or antagonist)</t>
  </si>
  <si>
    <t>Percentage of visits for patients, regardless of age, with a diagnosis of cancer currently receiving chemoTherapy or radiation Therapy who report having pain with a documented plan of care to address pain</t>
  </si>
  <si>
    <t>Percentage of patients, regardless of age, with a diagnosis of pancreatic or lung cancer receiving 3D conformal radiation Therapy with documentation in medical record that radiation dose limits to normal tissues were established prior to the initiation of a course of 3D conformal radiation for a minimum of two tissues</t>
  </si>
  <si>
    <t>Percentage of patients aged 18 years and older with a diagnosis of rheumatoid arthritis (RA) who have documentation of a tuberculosis (TB) screening performed and results interpreted within 6 months prior to receiving a first course of Therapy using a biologic disease-modifying anti-rheumatic drug (DMARD)</t>
  </si>
  <si>
    <t>Percentage of patients aged 18 years and older with a diagnosis of inflammatory bowel disease who have been managed by corticosteroids greater than or equal to 10 mg/day of prednisone equivalents for 60 or greater consecutive days or a single prescription equating to 600mg prednisone or greater for all fills that have been prescribed corticosteroid sparing Therapy in the last reporting year</t>
  </si>
  <si>
    <t>Percentage of patients aged 18 years and older with a diagnosis of inflammatory bowel disease for whom a tuberculosis (TB) screening was performed and results interpreted within six months prior to receiving a first course of anti-TNF (tumor necrosis factor) Therapy</t>
  </si>
  <si>
    <t>Percentage of patients aged 18 years and older with a diagnosis of inflammatory bowel disease (IBD) who had Hepatitis B Virus (HBV) status assessed and results interpreted within one year prior to receiving a first course of anti-TNF (tumor necrosis factor) Therapy</t>
  </si>
  <si>
    <t>Percentage of patients aged 18 years and older with a diagnosis of moderate or severe obstructive sleep apnea who were prescribed positive airway pressure Therapy</t>
  </si>
  <si>
    <t>All patients with a diagnosis of Parkinson’s disease (or caregiver(s), as appropriate) who had rehabilitative Therapy options (e.g., physical, occupational, or speech Therapy) discussed at least annually</t>
  </si>
  <si>
    <t>Percentage of patients, regardless of age, with a diagnosis of HIV prescribed antiretroviral Therapy for the treatment of HIV infection during the measurement year</t>
  </si>
  <si>
    <t>Percentage of patients regardless of age or gender undergoing a total knee replacement with documented shared decision-making with discussion of conservative (non-surgical) Therapy prior to the procedure</t>
  </si>
  <si>
    <t>Percentage of patients aged 18 years and older for whom PCI is performed who are prescribed optimal medical Therapy at discharge</t>
  </si>
  <si>
    <t>Quantitative Immunohistochemical (IHC) Evaluation of Human Epidermal Growth Factor Receptor 2 Testing (her2) for Breast Cancer Patients</t>
  </si>
  <si>
    <t>Percentage of visits for patients aged 18 years and older with a diagnosis of obstructive sleep apnea who were prescribed positive airway pressure Therapy who had documentation that adherence to positive airway pressure Therapy was objectively measured</t>
  </si>
  <si>
    <t>BV-492</t>
  </si>
  <si>
    <t>2372</t>
  </si>
  <si>
    <t>TBD</t>
  </si>
  <si>
    <t>All-Cause Unplanned Admissions for Patients with Multiple Chronic Conditions</t>
  </si>
  <si>
    <t>All-Cause Unplanned Admissions for Patients with Heart Failure</t>
  </si>
  <si>
    <t>All-Cause Unplanned Admissions for Patients with Diabetes</t>
  </si>
  <si>
    <t>BV-493</t>
  </si>
  <si>
    <t>BV-494</t>
  </si>
  <si>
    <t>BV-495</t>
  </si>
  <si>
    <t>BV-496</t>
  </si>
  <si>
    <t>ABA</t>
  </si>
  <si>
    <t>AAP</t>
  </si>
  <si>
    <t>Unintended Pregnancies</t>
  </si>
  <si>
    <t>BV-497</t>
  </si>
  <si>
    <t>BV-498</t>
  </si>
  <si>
    <t>BV-499</t>
  </si>
  <si>
    <t>BV-500</t>
  </si>
  <si>
    <t>BV-501</t>
  </si>
  <si>
    <t>30-day Psychiatric Inpatient Readmission</t>
  </si>
  <si>
    <t>1419</t>
  </si>
  <si>
    <t>Primary Caries Prevention Intervention as Part of Well/Ill Child Care as Offered by Primary Care Medical Providers</t>
  </si>
  <si>
    <t>University of Minnesota</t>
  </si>
  <si>
    <t>Cardiovascular Disease: Use of Statins</t>
  </si>
  <si>
    <t>BV-502</t>
  </si>
  <si>
    <t>BV-503</t>
  </si>
  <si>
    <t>BV-504</t>
  </si>
  <si>
    <t>BV-505</t>
  </si>
  <si>
    <t>Medications: Percent Generic (Antacid, Antidepressants, Statins, ACEs/ARBs, ADHD)</t>
  </si>
  <si>
    <t>Medi-Cal</t>
  </si>
  <si>
    <t>Potentially Avoidable ED visits</t>
  </si>
  <si>
    <t>0202</t>
  </si>
  <si>
    <t>BV-506</t>
  </si>
  <si>
    <t>American Nurses Association</t>
  </si>
  <si>
    <t>Falls with injury</t>
  </si>
  <si>
    <t>BV-507</t>
  </si>
  <si>
    <t>BV-508</t>
  </si>
  <si>
    <t>BV-509</t>
  </si>
  <si>
    <t>BV-510</t>
  </si>
  <si>
    <t>BV-511</t>
  </si>
  <si>
    <t>BV-512</t>
  </si>
  <si>
    <t>BV-513</t>
  </si>
  <si>
    <t>0141</t>
  </si>
  <si>
    <t>Patient Fall Rate</t>
  </si>
  <si>
    <t>1598</t>
  </si>
  <si>
    <t>HealthPartners</t>
  </si>
  <si>
    <t>Total Resource Use Population-based PMPM Index</t>
  </si>
  <si>
    <t>1604</t>
  </si>
  <si>
    <t>BV-514</t>
  </si>
  <si>
    <t>BV-515</t>
  </si>
  <si>
    <t>Total Cost of Care Population-based PMPM Index</t>
  </si>
  <si>
    <t>1927</t>
  </si>
  <si>
    <t>ED Utilization for Ambulatory Care-Sensitive Conditions</t>
  </si>
  <si>
    <t>MHMC: Med Spotlight Medication Safety</t>
  </si>
  <si>
    <t>1525</t>
  </si>
  <si>
    <t>1534</t>
  </si>
  <si>
    <t>1540</t>
  </si>
  <si>
    <t>1543</t>
  </si>
  <si>
    <t>1667</t>
  </si>
  <si>
    <t>1668</t>
  </si>
  <si>
    <t>1853</t>
  </si>
  <si>
    <t>1854</t>
  </si>
  <si>
    <t>1855</t>
  </si>
  <si>
    <t>1879</t>
  </si>
  <si>
    <t>2079</t>
  </si>
  <si>
    <t>2083</t>
  </si>
  <si>
    <t>BV-516</t>
  </si>
  <si>
    <t>2508</t>
  </si>
  <si>
    <t>American Dental Association - Dental Quality Alliance</t>
  </si>
  <si>
    <t>Percentage of enrolled children in the age category of 6-9 years at “elevated” risk (i.e., “moderate” or “high”) who received a sealant on a permanent first molar tooth within the reporting year.</t>
  </si>
  <si>
    <t>Dental Sealants for 6-9 Year-Old Children at Elevated Caries Risk</t>
  </si>
  <si>
    <t>The Consumer Assessment of Healthcare Providers and Systems Hospital Survey – Child Version (Child HCAHPS) is a standardized survey instrument that asks parents and guardians (henceforth referred to as parents) of children under 18 years old to report on their and their child’s experiences with inpatient hospital care. 
The performance measures of the Child HCAHPS survey consist of 39 items organized by overarching groups into 18 composite and single-item measures:</t>
  </si>
  <si>
    <t>Child Hospital CAHPS (HCAHPS)</t>
  </si>
  <si>
    <t>2548</t>
  </si>
  <si>
    <t>BV-517</t>
  </si>
  <si>
    <t>FVA</t>
  </si>
  <si>
    <t>SCIP-Inf 3a: Prophylactic Antibiotics Discontinued Within 24 Hours After Surgery End Time</t>
  </si>
  <si>
    <t>OP-2: Fibrinolytic Therapy Received Within 30 Minutes of ED Arrival</t>
  </si>
  <si>
    <t>Advance Care Plan</t>
  </si>
  <si>
    <t>Beneficiary Access and Performance Problems</t>
  </si>
  <si>
    <t>Call Center - Foreign Language Interpreter and TTY Availability</t>
  </si>
  <si>
    <t>BV-519</t>
  </si>
  <si>
    <t>BV-518</t>
  </si>
  <si>
    <t>Medication Therapy Management Program Completion Rate for Comprehensive Medication Reviews</t>
  </si>
  <si>
    <t>BV-520</t>
  </si>
  <si>
    <t>BV-521</t>
  </si>
  <si>
    <t>BV-522</t>
  </si>
  <si>
    <t>BV-523</t>
  </si>
  <si>
    <t>2502</t>
  </si>
  <si>
    <t>2505</t>
  </si>
  <si>
    <t>Emergency Department Use without Hospital Readmission During the First 30 Days of Home Health</t>
  </si>
  <si>
    <t>2510</t>
  </si>
  <si>
    <t>Skilled Nursing Facility 30-Day All-Cause Readmission Measure (SNFRM)</t>
  </si>
  <si>
    <t>2380</t>
  </si>
  <si>
    <t>Rehospitalization During the First 30 Days of Home Health</t>
  </si>
  <si>
    <t>BV-524</t>
  </si>
  <si>
    <t>BV-525</t>
  </si>
  <si>
    <t>All-Cause Unplanned Readmission Measure for 30 Days Post Discharge from Inpatient Rehabilitation Facilities (IRFs)</t>
  </si>
  <si>
    <t>This measure estimates the risk-standardized rate of unplanned, all-cause readmissions for patients (Medicare fee-for-service [FFS] beneficiaries) discharged from an Inpatient Rehabilitation Facility (IRF) who were readmitted to a short-stay acute-care hospital or a Long-Term Care Hospital (LTCH), within 30 days of an IRF discharge. The measure is based on data for 24 months of IRF discharges to non-hospital post-acute levels of care or to the community.</t>
  </si>
  <si>
    <t>Pediatric All-Condition Readmission Measure</t>
  </si>
  <si>
    <t>Center of Excellence for Pediatric Quality Measurement</t>
  </si>
  <si>
    <t>This measure calculates case-mix-adjusted readmission rates, defined as the percentage of admissions followed by 1 or more readmissions within 30 days, for patients less than 18 years old. The measure covers patients discharged from general acute care hospitals, including children’s hospitals.</t>
  </si>
  <si>
    <t xml:space="preserve">Ability for Providers with HIT to Receive Laboratory Data Electronically Directly into their Qualified/Certified HER System as Discrete Searchable Data </t>
  </si>
  <si>
    <t>Documents the extent to which a provider uses an Office of the National Coordinator for Health Information Technology (ONC) certified electronic health record (EHR) system that incorporates an electronic data interchange with one or more laboratories allowing for direct electronic transmission of laboratory data in the EHR as discrete searchable data elements. This measure applies to all outpatient departments associated with the facility that bill under the Outpatient Prospective Payment System (OPPS). This may include the emergency department (ED), the outpatient imaging department, the outpatient surgery department, and the facility’s clinics.</t>
  </si>
  <si>
    <t>BV-526</t>
  </si>
  <si>
    <t>BV-527</t>
  </si>
  <si>
    <t>BV-528</t>
  </si>
  <si>
    <t>BV-529</t>
  </si>
  <si>
    <t>BV-530</t>
  </si>
  <si>
    <t xml:space="preserve">The proportion of patients admitted to a hospital-based inpatient psychiatric setting who are screened within the first three days of hospitalization for all of the following: risk of violence to self or others, substance use, psychological trauma history and patient strengths. </t>
  </si>
  <si>
    <t xml:space="preserve">Hospitalized patients age 18 years and older who are screened within the first three days of admission for tobacco use (cigarettes, smokeless tobacco, pipe and cigars) within the past 30 days. </t>
  </si>
  <si>
    <t>The measure is reported as an overall rate which includes all hospitalized patients 18 years of age and older to whom tobacco use treatment was provided during the hospital stay within the first three days after admission, or offered and refused, and a second rate, a subset of the first, which includes only those patients who received tobacco use treatment during the hospital stay within the first three days after admission. Refer to section 2a1.10 Stratification Details/Variables for the rationale for the addition of the subset measure.</t>
  </si>
  <si>
    <t>The measure is reported as an overall rate which includes all hospitalized patients 18 years of age an older to whom tobacco use treatment was provided, or offered and refused, at the time of hospital discharge, and a second rate, a subset of the first, which includes only those patients who received tobacco use treatment at discharge. Treatment at discharge includes a referral to outpatient counseling and a prescription for one of the FDA-approved tobacco cessation medications. Refer to section 2a1.10 Stratification Details/Variables for the rationale for the addition of the subset measure.</t>
  </si>
  <si>
    <t xml:space="preserve">Hospitalized patients 18 years of age and older who are screened within the first three days of admission using a validated screening questionnaire for unhealthy alcohol use. </t>
  </si>
  <si>
    <t>The measure is reported as an overall rate which includes all hospitalized patients 18 years of age and older to whom a brief intervention was provided, or offered and refused, and a second rate, a subset of the first, which includes only those patients who received a brief intervention. The Provided or Offered rate (SUB-2), describes patients who screened positive for unhealthy alcohol use who received or refused a brief intervention during the hospital stay. The Alcohol Use Brief Intervention (SUB-2a) rate describes only those who received the brief intervention during the hospital stay. Those who refused are not included.</t>
  </si>
  <si>
    <t>1663</t>
  </si>
  <si>
    <t>BV-531</t>
  </si>
  <si>
    <t>1664</t>
  </si>
  <si>
    <t>The measure is reported as an overall rate which includes all hospitalized patients 18 years of age and older to whom alcohol or drug use disorder treatment was provided, or offered and refused, at the time of hospital discharge, and a second rate, a subset of the first, which includes only those patients who received alcohol or drug use disorder treatment at discharge. The Provided or Offered rate (SUB-3) describes patients who are identified with alcohol or drug use disorder who receive or refuse at discharge a prescription for FDA-approved medications for alcohol or drug use disorder, OR who receive or refuse a referral for addictions treatment. The Alcohol and Other Drug Disorder Treatment at Discharge (SUB-3a) rate describes only those who receive a prescription for FDA-approved medications for alcohol or drug use disorder OR a referral for addictions treatment. Those who refused are not included.</t>
  </si>
  <si>
    <t>BV-532</t>
  </si>
  <si>
    <t>BV-533</t>
  </si>
  <si>
    <t>BV-534</t>
  </si>
  <si>
    <t>Rate of unplanned readmission for chronic obstructive pulmonary disease (COPD) patient</t>
  </si>
  <si>
    <t>BV-535</t>
  </si>
  <si>
    <t>Rate of unplanned readmission for stroke patients</t>
  </si>
  <si>
    <t>1891</t>
  </si>
  <si>
    <t>BV-536</t>
  </si>
  <si>
    <t xml:space="preserve">Outpatients who had a follow-up mammogram, ultrasound, or MRI of the breast within 45 days after a screening mammogram </t>
  </si>
  <si>
    <t>BV-537</t>
  </si>
  <si>
    <t>BV-538</t>
  </si>
  <si>
    <t>Number of Medicare patients treated for selected procedures</t>
  </si>
  <si>
    <t>BV-539</t>
  </si>
  <si>
    <t>1651</t>
  </si>
  <si>
    <t>BV-540</t>
  </si>
  <si>
    <t>2393</t>
  </si>
  <si>
    <t>1661</t>
  </si>
  <si>
    <t>1656</t>
  </si>
  <si>
    <t>1654</t>
  </si>
  <si>
    <t>1922</t>
  </si>
  <si>
    <t>BV-541</t>
  </si>
  <si>
    <t>1360</t>
  </si>
  <si>
    <t>Percentage of newborns who did not pass hearing screening and have an audiological evaluation no later than 3 months of age</t>
  </si>
  <si>
    <t>BV-542</t>
  </si>
  <si>
    <t>Percentage of children and adolescents 1 to 17 years of age who were on two or more concurrent antipsychotic medications</t>
  </si>
  <si>
    <t>APC</t>
  </si>
  <si>
    <t>BV-543</t>
  </si>
  <si>
    <t>1932</t>
  </si>
  <si>
    <t>SSD</t>
  </si>
  <si>
    <t>Percentage of patients 18 – 64 years of age with schizophrenia or bipolar disorder, who were dispensed an antipsychotic medication and had a diabetes screening test during the measurement year</t>
  </si>
  <si>
    <t>BV-544</t>
  </si>
  <si>
    <t>BV-545</t>
  </si>
  <si>
    <t>2371</t>
  </si>
  <si>
    <t>Percentage of patients 18 years of age and older who received a least 180 treatment days of ambulatory medication therapy for a select therapeutic agent during the measurement year and at least one therapeutic monitoring event for the therapeutic agent in the measurement year. Report the following three rates and a total rate:
- Rate 1: Annual Monitoring for patients on angiotensin converting enzyme (ACE) inhibitors or angiotensin receptor blockers (ARB): At least one serum potassium and a serum creatinine therapeutic monitoring test in the measurement year. 
- Rate 2: Annual monitoring for patients on digoxin: At least one serum potassium, one serum creatinine and a serum digoxin therapeutic monitoring test in the measurement year.
- Rate 3: Annual monitoring for patients on diuretics: At least one serum potassium and a serum creatinine therapeutic monitoring test in the measurement year. 
- Total rate (the sum of the three numerators divided by the sum of the three denominators)</t>
  </si>
  <si>
    <t>Percentage of patients aged 18 years and older with a new diagnosis or recurrent episode of major depressive disorder (MDD) with a suicide risk assessment completed during the visit in which a new diagnosis or recurrent episode was identified</t>
  </si>
  <si>
    <t>Percentage of patients 18 years of age and older who were diagnosed with major depression and treated with antidepressant medication, and who remained on antidepressant medication treatment. Two rates are reported:
A. Percentage of patients who remained on an antidepressant medication for at least 84 days (12 weeks).
B. Percentage of patients who remained on an antidepressant medication for at least 180 days (6 months).</t>
  </si>
  <si>
    <t>Percentage of patients who were evaluated during at least one office visit for the frequency (numeric) of daytime and nocturnal asthma symptoms</t>
  </si>
  <si>
    <t xml:space="preserve">Percentage of members 18 years of age and older who received at least 180 treatment days of ambulatory medication Therapy for a select therapeutic agent during the measurement year and at least one therapeutic monitoring event for the therapeutic agent in the measurement year. For each product line, report each of the four rates separately and as a total rate.
• Annual monitoring for members on angiotensin converting enzyme (ACE) inhibitors or angiotensin receptor blockers (ARB)
• Annual monitoring for members on digoxin
• Annual monitoring for members on diuretics
• Annual monitoring for members on anticonvulsants
• Total rate (the sum of the four numerators divided by the sum of the four denominators)
</t>
  </si>
  <si>
    <t>Percentage of abdominopelvic surgery cases with reclosure of postoperative disruption of abdominal wall.</t>
  </si>
  <si>
    <t>This measure assesses the number of patients who received venous thromboembolism (VTE) prophylaxis or have documentation why no VTE prophylaxis was given the day of or the day after the initial admission (or transfer) to the Intensive Care Unit (ICU) or surgery end date for surgeries that start the day of or the day after ICU admission (or transfer). This measure is part of a set of six prevention and treatment measures that address VTE (VTE-1: VTE Prophylaxis, VTE-3: VTE Patients with Anticoagulation Overlap Therapy, VTE-4: VTE Patients Receiving UFH with Dosages/Platelet Count Monitoring by Protocol, VTE-5: VTE Warfarin Therapy Discharge Instructions and VTE-6: Hospital Acquired Potentially-Preventable VTE).</t>
  </si>
  <si>
    <t>This measure assesses the number of patients diagnosed with confirmed VTE who received an overlap of Parenteral (intravenous [IV] or subcutaneous [subcu]) anticoagulation and warfarin therapy. For patients who received less than five days of overlap therapy, they should be discharged on both medications or have a Reason for Discontinuation of Parenteral Therapy. Overlap therapy should be administered for at least five days with an international normalized ratio (INR) greater than or equal to 2.0 prior to discontinuation of the parenteral anticoagulation therapy, or INR less than 2.0 but discharged on both medications or have a Reason for Discontinuation of Parenteral Therapy.  This measure is part of a set of six nationally implemented prevention and treatment measures that address VTE that are used in The Joint Commission’s accreditation process.</t>
  </si>
  <si>
    <t>This measure assesses the number of patients diagnosed with confirmed venous thromboembolism (VTE) who received intravenous (IV) unfractionated heparin (UFH) therapy dosages AND had their platelet counts monitored using defined parameters such as a nomogram or protocol. This measure is part of a set of six nationally implemented prevention and treatment measures that address VTE that are used in The Joint Commission’s accreditation process.</t>
  </si>
  <si>
    <t>This measure assesses the number of patients diagnosed with confirmed VTE that are discharged on warfarin to home, home with home health or home hospice with written discharge instructions that address all four criteria: compliance issues, dietary advice, follow-up monitoring, and information about the potential for adverse drug reactions/interactions. This measure is part of a set of six nationally implemented prevention and treatment measures that address VTE that are used in The Joint Commission’s accreditation process.</t>
  </si>
  <si>
    <t>This measure assesses the number of patients with confirmed venous thromboembolism (VTE) during hospitalization (not present at admission) who did not receive VTE prophylaxis between hospital admission and the day before the VTE diagnostic testing order date. This measure is part of a set of six nationally implemented prevention and treatment measures that address VTE that are used in The Joint Commission’s accreditation process.</t>
  </si>
  <si>
    <t>Percentage of visits for patients, regardless of age, with a diagnosis of cancer currently receiving chemotherapy or radiation therapy in which pain intensity is quantified</t>
  </si>
  <si>
    <t>Percentage of patients 66 years of age and older who were ordered high- risk medications. Two rates are reported:
A. % of patients who were ordered at least one high-risk medication.
B.  % of patients who were ordered at least two different high-risk medication.</t>
  </si>
  <si>
    <t>Percentage of patients aged 18 through 80 years with AJCC Stage III colon cancer who are referred for adjuvant chemotherapy, prescribed adjuvant chemotherapy, or have previously received adjuvant hemotherapy within the 12-month reporting period</t>
  </si>
  <si>
    <t>Percentage of female patients aged 18 years and older with Stage IC through IIIC, ER or PR positive breast cancer who were prescribed tamoxifen or aromatase inhibitor (AI) during the 12-month reporting period</t>
  </si>
  <si>
    <t>Percentage of patients, regardless of age, with a diagnosis of prostate cancer at low risk of recurrence receiving interstitial prostate brachytherapy, OR external beam radiotherapy to the prostate, OR radical prostatectomy, OR cryotherapy who did not have a bone scan performed at any time since diagnosis of prostate cancer</t>
  </si>
  <si>
    <t>Percentage of patients aged 6 weeks or older with a diagnosis of HIV/AIDS, who were prescribed Pneumocystis jiroveci pneumonia (PCP) prophylaxis</t>
  </si>
  <si>
    <t>Percentage of patients aged 12 years and older screened for clinical depression on the date of the encounter using an age appropriate standardized depression screening tool AND if positive, a follow up plan is documented on the date of the positive screen</t>
  </si>
  <si>
    <t>Percentage of specified visits for patients aged 18 years and older for which the eligible professional attests to documenting a list of current medications to the best of his/her knowledge and ability. This list must include ALL prescriptions, over-the-counters, herbals, and vitamin/mineral/dietary (nutritional) supplements AND must contain the medications’ name, dosage, frequency and route of administration.</t>
  </si>
  <si>
    <t>Percentage of patients aged 18 years and older with a documented BMI during the current encounter or during the previous six months AND when the BMI is outside of normal parameters, a follow-up plan is documented during the encounter or during the previous six months of the encounter.
Normal Parameters: Age 65 years and older BMI &gt; or = 23 and &lt; 30 Age 18 – 64 years BMI &gt; or = 18.5 and &lt; 25</t>
  </si>
  <si>
    <t>Activity Measure for Post Acute Care (AM-PAC)-CMS DOTPA Short Form Public Domain Version.  The AM-PAC is a functional status assessment instrument developed specifically for use in facility and community dwelling post acute care patients. Unlike traditional functional outcome measures which are disease, condition, or setting-specific, the AM-PAC was designed to be used across patient diagnoses, conditions and settings where post acute care is being provided; therefore, the AM-PAC is useful for developing benchmarks and for examining functional outcomes over an
episode of post acute care, as patients move across care settings.</t>
  </si>
  <si>
    <t>The number (or proportion) of a clinician's patients in a particular risk adjusted diagnostic category who meet a target threshold of improvement in Daily Activity (i.e., ADL and IADL) functioning. We recommend that the target threshold is based on the percentage of patients who exceed one or more Minimal Detectable Change (MDC) thresholds. The percentage threshold is derived from a normative database used for benchmarking. MDC is considered the minimal amount of change that is not likely to be due to measurement error. It is one of the more common change indices, which can be used to identify reliable changes in an outcome like Daily Activity function adjusting for the amount of measurement error inherent in the measurement. MDC can be reported at different confidence levels (see Haley &amp; Fragala, 2006).</t>
  </si>
  <si>
    <t>This measure captures the proportion of ischemic or hemorrhagic stroke patients who received VTE prophylaxis or have documentation why no VTE prophylaxis was given on the day of or the day after hospital admission. This measure is a part of a set of eight nationally implemented measures that address stroke care that are used in The Joint Commission’s hospital accreditation and Disease-Specific Care certification programs.</t>
  </si>
  <si>
    <t>Percentage of children ages 3 to 17 that had an outpatient visit with a primary care practitioner (PCP) or obstetrical/gynecological (OB/GYN) practitioner and whose weight is classified based on body mass index percentile for age and gender</t>
  </si>
  <si>
    <t>This measure captures the proportion of ischemic stroke patients prescribed antithrombotic therapy at hospital discharge. This measure is a part of a set of eight nationally implemented measures that address stroke care that are used in The Joint Commission’s hospital accreditation and Disease-Specific Care certification programs.</t>
  </si>
  <si>
    <t>This measure captures the proportion of ischemic stroke patients with atrial fibrillation/flutter who are prescribed anticoagulation therapy at hospital discharge. This measure is a part of a set of eight nationally implemented measures that address stroke care that are used in The Joint Commission’s hospital accreditation and Disease-Specific Care certification programs.</t>
  </si>
  <si>
    <t>This measure captures the proportion of acute ischemic stroke patients who arrive at this hospital within 2 hours of time last known well for whom IV t-PA was initiated at this hospital within 3 hours of time last known well.</t>
  </si>
  <si>
    <t>This measure captures the proportion of ischemic stroke patients who had antithrombotic therapy administered by end of hospital day two (with the day of arrival being day 1). This measure is a part of a set of eight nationally implemented measures that address stroke care that are used in The Joint Commission’s hospital accreditation and Disease-Specific Care certification programs.</t>
  </si>
  <si>
    <t>This measure captures the proportion of ischemic stroke patients with LDL greater than or equal to 100 mg/dL, or LDL not measured, or who were on a lipid-lowering medication prior to hospital arrival who are prescribed statin medication at hospital discharge. This measure is a part of a set of eight nationally implemented measures that address stroke care that are used in The Joint Commission’s hospital accreditation and Disease-Specific Care certification programs.</t>
  </si>
  <si>
    <t>This measure captures the proportion of ischemic or hemorrhagic stroke patients with documentation that they or their caregivers were given stroke education materials. This measure is a part of a set of eight nationally implemented measures that address stroke care that are used in The Joint Commission’s hospital accreditation and Disease-Specific Care certification programs.</t>
  </si>
  <si>
    <t>This measure captures the proportion of ischemic or hemorrhagic stroke patients assessed for or who received rehabilitation services during the hospital stay. This measure is a part of a set of eight nationally implemented measures that address stroke care that are used in The Joint Commission’s hospital accreditation and Disease-Specific Care certification programs.</t>
  </si>
  <si>
    <t>Surgery patients for whom either active warming was used intraoperatively for the purpose of maintaining normothermia or who had at least one body temperature equal to or greater than 96.8° F/36° C recorded within the 30 minutes immediately prior to or the 15 minutes immediately after Anesthesia End Time.</t>
  </si>
  <si>
    <t>Surgical patients with urinary catheter removed on Postoperative Day 1 or Postoperative Day 2 with day of surgery being day zero.</t>
  </si>
  <si>
    <t>The measure estimates a hospital-level risk-standardized mortality rate (RSMR) defined as death for any cause within 30 days of the admission date for the index hospitalization for patients discharged from the hospital with a principal diagnosis of pneumonia. The target population is patients 18 and over. CMS annually reports the measure for patients who are 65 years or older and are either enrolled in fee-for-service (FFS) Medicare and hospitalized in non-federal hospitals or are hospitalized in Veterans Health Administration (VA) facilities.</t>
  </si>
  <si>
    <t>This measure assesses patients with elective vaginal deliveries or elective cesarean sections at &gt;= 37 and &lt; 39 weeks of gestation completed. This measure is a part of a set of five nationally implemented measures that address perinatal care (PC-02: Cesarean Section, PC-03: Antenatal Steroids, PC-04: Health Care-Associated Bloodstream Infections in Newborns, PC-05: Exclusive Breast Milk Feeding)</t>
  </si>
  <si>
    <t>This measure assesses the number of nulliparous women with a term, singleton baby in a vertex position delivered by cesarean section. This measure is part of a set of five nationally implemented measures that address perinatal care (PC-01: Elective Delivery, PC-03: Antenatal Steroids, PC-04: Health Care-Associated Bloodstream Infections in Newborns, PC-05: Exclusive Breast Milk Feeding).</t>
  </si>
  <si>
    <t>This measure assesses patients at risk of preterm delivery at &gt;=24 and &lt;32 weeks gestation receiving antenatal steroids prior to delivering preterm newborns. This measure is a part of a set of five nationally implemented measures that address perinatal care (PC-01: Elective Delivery, PC-02: Cesarean Section, PC-04: Health Care-Associated Bloodstream Infections in Newborns, PC-05: Exclusive Breast Milk Feeding).</t>
  </si>
  <si>
    <t>PC-05 assesses the number of newborns exclusively fed breast milk during the newborn´s entire hospitalization and a second rate, PC-05a which is a subset of the first, which includes only those newborns whose mothers chose to exclusively feed breast milk. This measure is a part of a set of five nationally implemented measures that address perinatal care.</t>
  </si>
  <si>
    <t>Documents whether provider has adopted a qualified e-Prescribing system and the extent of use in the ambulatory setting</t>
  </si>
  <si>
    <t>Documents the extent to which a provider uses certified/qualified EHR system that incorporates</t>
  </si>
  <si>
    <t>Documentation of the extent to which a provider uses a certified/qualified electronic health record (EHR) system to track pending laboratory tests, diagnostic studies (including common preventive screenings) or patient referrals. The Electronic Health Record includes provider reminders when clinical results are not received within a predefined timeframe.</t>
  </si>
  <si>
    <t>Median time from emergency department arrival to time of departure from the emergency room for patients admitted to the facility from the emergency department</t>
  </si>
  <si>
    <t>Median time from emergency department arrival to time of departure from the emergency room for patients discharged from the emergency department</t>
  </si>
  <si>
    <t>Percentage of patients aged 18 years and older who were screened for tobacco use one or more times within 24 months AND who received cessation counseling intervention if identified as a tobacco user</t>
  </si>
  <si>
    <t>Median time from admit decision time to time of departure from the emergency department for emergency department patients admitted to inpatient status</t>
  </si>
  <si>
    <t xml:space="preserve">The measure estimates a hospital-level 30-day risk-standardized readmission rate (RSRR) for patients discharged from the hospital with a principal diagnosis of acute myocardial infarction (AMI). The outcome is defined as readmission for any cause within 30 days of the discharge date for the index admission, excluding a specified set of planned readmissions. The target population is patients aged 18 years and older. CMS annually reports the measure for individuals who are 65 years and older and are either Medicare fee-for-service (FFS) beneficiaries hospitalized in non-federal hospitals or patients hospitalized in Department of Veterans Affairs (VA) facilities. </t>
  </si>
  <si>
    <t>The measure estimates a hospital-level risk-standardized readmission rate (RSRR) for patients discharged from the hospital with a principal diagnosis of pneumonia. The outcome is defined as unplanned readmission for any cause within 30 days of the discharge date for the index admission. A specified set of planned readmissions do not count as readmissions. The target population is patients 18 and over. CMS annually reports the measure for patients who are 65 years or older and are either enrolled in fee-for-service (FFS) Medicare and hospitalized in non-federal hospitals or are hospitalized in Veterans Health Administration (VA) facilities.</t>
  </si>
  <si>
    <t>Surgical patients with prophylactic antibiotics initiated within one hour prior to surgical incision. Patients who received vancomycin or a fluoroquinolone for prophylactic antibiotics should have the antibiotics initiated within two hours prior to surgical incision. Due to the longer infusion time required for vancomycin or a fluoroquinolone, it is acceptable to start these antibiotics within two hours prior to incision time.</t>
  </si>
  <si>
    <t>Surgical patients whose prophylactic antibiotics were discontinued within 24 hours after Anesthesia End Time (48 hours for CABG or Other Cardiac Surgery). The Society of Thoracic Surgeons Practice Guideline for Antibiotic Prophylaxis in Cardiac Surgery (2006) indicates that there is no reason to extend antibiotics beyond 48 hours for cardiac surgery and very explicitly states that antibiotics should not be extended beyond 48 hours even with tubes and drains in place for cardiac surgery.</t>
  </si>
  <si>
    <t>A composite measure of potentially preventable adverse events for selected indicators. The weighted average of the observed-to-expected ratios for the following component indicators:
• PSI #3 Pressure Ulcer Rate
• PSI #6 Iatrogenic Pneumothorax Rate
• PSI #7 Central Venous Catheter-Related Blood Stream Infection Rate
• PSI #8 Postoperative Hip Fracture Rate
• PSI #9 Perioperative Hemorrhage or Hematoma Rate
• PSI #10 Postoperative Physiologic and Metabolic Derangement Rate
• PSI #11 Postoperative Respiratory Failure Rate
• PSI #12 Perioperative Pulmonary Embolism or Deep Vein Thrombosis Rate
• PSI #13 Postoperative Sepsis Rate
• PSI #14 Postoperative Wound Dehiscence Rate
• PSI #15 Accidental Puncture or Laceration Rate</t>
  </si>
  <si>
    <t>Percentage of patients 18 years and older who met the proportion of days covered threshold of 80% during the measurement year. Rate is calculated separately for the following medication categories: Beta-Blockers, ACEI/ARB, Calcium-Channel Blockers, Diabetes Medication, Statins</t>
  </si>
  <si>
    <t>Patients discharged from a hospital-based IP psychiatric setting with a continuing care plan created overall and stratified by age groups</t>
  </si>
  <si>
    <t>The proportion of patients discharged from a hospital-based inpatient psychiatric setting with a complete post discharge continuing care plan, all the components of which are transmitted to the next level of care provider upon discharge This measure is a part of a set of seven nationally implemented measures that address hospital-based inpatient psychiatric services that are used in The Joint Commission’s accreditation process.   Note that this is a paired measure with HBIPS-6 (Post Discharge Continuing Care Plan Created).</t>
  </si>
  <si>
    <t>The proportion of patients discharged from a hospital-based inpatient psychiatric setting on two or more antipsychotic medications with appropriate justification. This measure is a part of a set of seven nationally implemented measures that address hospital-based inpatient psychiatric services that are used in The Joint Commission’s accreditation process. Note that this is a paired measure with HBIPS-4 (Patients discharged on multiple antipsychotic medications).</t>
  </si>
  <si>
    <t>Percentage of patients aged 18 years and older with a diagnosis of uncomplicated cataract who had cataract surgery and had any of a specified list of surgical procedures in the 30 days following cataract surgery which would indicate the occurrence of any of the following major complications: retained nuclear fragments, endophthalmitis, dislocated or wrong power IOL, retinal detachment, or wound dehiscence.</t>
  </si>
  <si>
    <t>Percentage of patients aged 18 years and older with a diagnosis of uncomplicated cataract who had cataract surgery and no significant ocular conditions impacting the visual outcome of surgery and had best-corrected visual acuity of 20/40 or better (distance or near) achieved within 90 days following the cataract surgery</t>
  </si>
  <si>
    <t>Percentage of discharges for members 6 years of age and older who were hospitalized for treatment of selected mental health disorders and who had an OP visit, an intensive OP encounter, or partial hospitalization with a mental health practitioner. Two rates are reported: 1) the percentage of members who received follow-up within 30 days of discharge, 2) the percent of members who received follow-up within 7 days of discharge</t>
  </si>
  <si>
    <t>Percentage of patients 40 years of age and older with a new diagnosis of COPD or newly active COPD, who received appropriate spirometry testing to confirm the diagnosis</t>
  </si>
  <si>
    <t>The number of discharges for uncontrolled diabetes per 100,000 age 18 years and older population in a Metro Area or county in a one year period. Measures 67-70 are used as part of the CMS Physician Feedback/Quality Resource Use Report “Diabetes ACSC Composite Measure”.</t>
  </si>
  <si>
    <t>The total number of hours that all patients admitted to a hospital-based inpatient psychiatric setting were maintained in physical restraint. This measure is a part of a set of seven nationally implemented measures that address hospital-based inpatient psychiatric services that are used in The Joint Commission’s accreditation process.</t>
  </si>
  <si>
    <t>The total number of hours that all patients admitted to a hospital-based inpatient psychiatric setting were held in seclusion. This measure is a part of a set of seven nationally implemented measures that address hospital-based inpatient psychiatric services that are used in The Joint Commission’s accreditation process.</t>
  </si>
  <si>
    <t>Percentage of patients, regardless of age, discharged from an inpatient facility to home or any other site of care, or their caregiver(s), 
who received a transition record (and with whom a review of all included information was documented) at the time of discharge</t>
  </si>
  <si>
    <t>Emergency Department Acute Ischemic Stroke or Hemorrhagic Stroke patients who arrive at the ED within 2 hours of the onset of symptoms who have a head CT or MRI scan performed during the stay and having a time from ED arrival to interpretation of the Head CT or MRI scan within 45 minutes of arrival.</t>
  </si>
  <si>
    <t>Median time from emergency department arrival to time of initial oral or parenteral pain medication administration for emergency department patients with a principal diagnosis of long bone fracture (LBF).</t>
  </si>
  <si>
    <t xml:space="preserve">Percentage of women ages 16 to 24 that were identified as sexually active and had at least one test for Chlamydia during the measurement year </t>
  </si>
  <si>
    <t>The CAHPS® Nursing Home Survey: Long-Stay Resident Instrument is an in-person survey instrument to gather information on the experience of long stay (greater than 100 days) residents currently in nursing homes. The Centers for Medicare &amp; Medicaid Services requested development of this survey, and can be used in conjunction with the CAHPS Nursing Home Survey: Family Member Instrument and Discharged Resident Instrument. The survey instrument provides nursing home level scores on 5 topics valued by residents: 
1. Environment
2. Care
3. Communication &amp; Respect
4. Autonomy
5. Activities
In addition, the survey provides nursing home level scores on 3 global items.</t>
  </si>
  <si>
    <t>The CAHPS Nursing Home Survey: Family Member Instrument is a mail survey instrument to gather information on the experiences of family members of long stay (greater than 100 days) residents currently in nursing homes. The Centers for Medicare &amp; Medicaid Services requested development of this questionnaire, which is intended to complement the CAHPS Nursing Home Survey: Long-Stay Resident Instrument and the Discharged resident Instrument. The Family Member Instrument asks respondents to report on their own experiences (not the resident’s) with the nursing home and their perceptions of the quality of care provided to a family member living in a nursing home. The survey instrument provides nursing home level scores on 4 topics valued by patients and families: 
1. Meeting Basic Needs: Help with Eating, Drinking, and Toileting 
2. Nurses/Aides´ Kindness/ Respect Towards Resident
3. Nursing Home Provides Information/Encourages Respondent Involvement
4. Nursing Home Staffing, Care of Belongings, and Cleanliness 
In addition, the survey provides nursing home scores on 3 global items including an overall Rating of Care.</t>
  </si>
  <si>
    <t>Adult patients age 18 and older with major depression or dysthymia and an initial PHQ-9 score &gt; 9 who demonstrate remission at twelve months defined as a PHQ-9 score less than 5. This measure applies to both patients with newly diagnosed and existing depression whose current PHQ-9 score indicates a need for treatment. 
The Patient Health Questionnaire (PHQ-9) tool is a widely accepted, standardized tool [Copyright © 2005 Pfizer, Inc. All rights reserved] that is completed by the patient, ideally at each visit, and utilized by the provider to monitor treatment progress. 
This measure additionally promotes ongoing contact between the patient and provider as patients who do not have a follow-up PHQ-9 score at twelve months (+/- 30 days) are also included in the denominator.</t>
  </si>
  <si>
    <t>Adult patients age 18 and older with the diagnosis of major depression or dysthymia (ICD-9 296.2x, 296.3x or 300.4) who have a PHQ-9 tool administered at least once during the four month measurement period. The Patient Health Questionnaire (PHQ-9) tool is a widely accepted, standardized tool [Copyright © 2005 Pfizer, Inc. All rights reserved] that is completed by the patient, ideally at each visit, and utilized by the provider to monitor treatment progress. 
This process measure is related to the outcome measures of “Depression Remission at Six Months” and “Depression Remission at Twelve Months”. This measure was selected by stakeholders for public reporting to promote the implementation of processes within the provider’s office to insure that the patient is being assessed on a routine basis with a standardized tool that supports the outcome measures for depression. Currently, only about 20% of the patients eligible for the denominator of remission at 6 or 12 months actually have a follow-up PHQ-9 score for calculating remission (PHQ-9 score &lt; 5).</t>
  </si>
  <si>
    <t>Percentage of term singleton live births (excluding those with diagnoses originating in the fetal period) who DO NOT have significant complications during birth or the nursery care</t>
  </si>
  <si>
    <t xml:space="preserve">Admission rate for asthma in children ages 2-17, per 100,000 population (area level rate) </t>
  </si>
  <si>
    <t>Prototype measure for the facility adjusted Standardized Infection Ratio (SIR) of deep incisional and organ/space Surgical Site Infections (SSI) at the primary incision site among adult patients aged &gt;= 18 years as reported through the ACS National Surgical Quality Improvement Program (ACS-NSQIP) or CDC National Health and Safety Network (NHSN). Prototype also includes a systematic, retrospective sampling of operative procedures in healthcare facilities. This prototype measure is intended for time-limited use and is proposed as a first step toward a more comprehensive SSI measure or set of SSI measures that include additional surgical procedure categories and expanded SSI risk-adjustment by procedure type. This single prototype measure is applied to two operative procedures, colon surgeries and abdominal hysterectomies, and the measure yields separate SIRs for each procedure.</t>
  </si>
  <si>
    <t>Percentage of patient visits for those patients aged 6 through 17 years with a diagnosis of major depressive disorder with an assessment for suicide risk</t>
  </si>
  <si>
    <t>Percentage of adults 50-75 years of age who had appropriate screening for colorectal cancer</t>
  </si>
  <si>
    <t>Percentage of patients with asthma who have greater than or equal to one visit to the emergency room for asthma during the measurement period</t>
  </si>
  <si>
    <t>Percentage of live births that weighed less than 2,500 grams in the state during the reporting period</t>
  </si>
  <si>
    <t>Percentage of patients 2-21 years of age who had at least one dental visit during the measurement year. This measure applies only if dental care is a covered benefit in the organization’s Medicaid contract.</t>
  </si>
  <si>
    <t>Percentage of children that turned 15 months old during the measurement year and had zero, one, two, three, four, five, or six or more well-child visits with a PCP during their first 15 months of life</t>
  </si>
  <si>
    <t>Percentage of adolescents that turned 13 years old during the measurement year and had specific vaccines by their 13th birthday</t>
  </si>
  <si>
    <t>Percentage of children ages 3 to 6 that had one or more well-child visits with a PCP during the measurement year</t>
  </si>
  <si>
    <t>Percentage of patients 5-64 years of age who were identified as having persistent asthma and were appropriately prescribed medication during the measurement period.</t>
  </si>
  <si>
    <t>This measure estimates a hospital-level risk-standardized complication rate (RSCR) associated with elective primary THA and TKA in patients 65 years and older. The measure uses Medicare claims data to identify complications occurring from the date of index admission to 90 days post date of the index admission.</t>
  </si>
  <si>
    <t>This measure estimates hospital-level 30-day RSRRs following elective primary THA and/or TKA in patients 65 years and older. The outcome is defined as readmission for any cause within 30 days of the discharge date for the index hospitalization, excluding a specified set of planned readmissions. The primary updates to the measure since December 2011 NQF endorsement are:
1) Revision of cohort codes to exclude the following:
    • ICD-9 procedure codes for removal of old implanted devices/prosthesis (78.65, 78.66, 78.67, 80.05, 80.06, 80.09) [these codes use to define patients undergoing more technically complex procedures and who may be at higher risk for complications]
    • Additional ICD-9 codes for femur fractures (821.2, 821.20, 821.21, 821.22, 821.23, 821.29, 821.3, 821.30, 821.31, 821.32, 821.33, 821.39) [expands codes used to define patients with underlying fracture, who require more technically complex procedures and may be at higher risk for complications]
    • ICD-9 codes for malignant bony neoplasms (170.6, 170.7, 195.3, 198.5, 199.0) [patients with malignant bony neoplasms are at increased risk for readmission and the THA/TKA procedure may not be elective] This revision was based on additional clinical review in response to NQF public comments. 
2) Expansion of the readmissions identified as planned. A detailed list of the changes to the measure specifications is provided in the document titled “2012 Updates to the THA-TKA readmission measure #1551.pdf”.</t>
  </si>
  <si>
    <t>Inpatients age 65 years and older and 5-64 years of age who have a high risk condition who are screened for Pneumococcal Vaccine status and vaccinated prior to discharge if indicated.</t>
  </si>
  <si>
    <t>Inpatients age 6 months and older discharged during October, November, December, January, February or March who are screened for influenza vaccine status and vaccinated prior to discharge if indicated.</t>
  </si>
  <si>
    <t>Standardized infection ratio (SIR) of hospital-onset unique blood source MRSA Laboratory-identified events (LabID events) among all inpatients in the facility</t>
  </si>
  <si>
    <t>Standardized infection ratio (SIR) of hospital-onset CDI Laboratory-identified events (LabID events) among all inpatients in the facility, excluding well-baby nurseries and neonatal intensive care units (NICUs)</t>
  </si>
  <si>
    <r>
      <t xml:space="preserve">For patients 18 years of age and older, the number of acute inpatient stays during the measurement year that were followed by an acute readmission for any diagnosis within 30 days and the predicted probability of an acute readmission. </t>
    </r>
    <r>
      <rPr>
        <sz val="14"/>
        <color rgb="FF595959"/>
        <rFont val="Arimo"/>
        <family val="2"/>
      </rPr>
      <t xml:space="preserve">Data are reported in the following categories:
1. Count of Index Hospital Stays* (denominator)
2. Count of 30-Day Readmissions (numerator)
3. Average Adjusted Probability of Readmission </t>
    </r>
  </si>
  <si>
    <t>This measure estimates the hospital-level, risk-standardized rate of unplanned, all-cause readmission after admission for any eligible condition within 30 days of hospital discharge (RSRR) for patients aged 18 and older. The measure reports a single summary RSRR, derived from the volume-weighted results of five different models, one for each of the following specialty cohorts (groups of discharge condition categories or procedure categories): surgery/gynecology, general medicine, cardiorespiratory, cardiovascular, and neurology, each of which will be described in greater detail below. The measure also indicates the hospital standardized risk ratios (SRR) for each of these five specialty cohorts. We developed the measure for patients 65 years and older using Medicare fee-for-service (FFS) claims and subsequently tested and specified the measure for patients aged 18 years and older using all-payer data. We used the California Patient Discharge Data (CPDD), a large database of patient hospital admissions, for our all-payer data.</t>
  </si>
  <si>
    <t>Percentage of children that turned 2 years old during the measurement year and had specific vaccines by their second birthday</t>
  </si>
  <si>
    <t>Percentage of female adolescents 13 years of age who had three doses of the human papillomavirus (HPV) vaccine by their 13th birthday</t>
  </si>
  <si>
    <t>Percentage of persons 13 years and older diagnosed with Stage 3 HIV infection (AIDS) within 3 months of a diagnosis of HIV infection</t>
  </si>
  <si>
    <t>Percentage of patients, regardless of age, with a diagnosis of HIV with a HIV viral load less than 200 copies/mL at last HIV viral load test during the measurement year
A medical visit is any visit in an outpatient/ambulatory care setting with a nurse practitioner, physician, and/or a physician assistant who provides comprehensive HIV care.</t>
  </si>
  <si>
    <t>uses same data reported through NHSN as NQF #753 and similar methodology for SIR calculations
http://www.cdc.gov/nhsn/PDFs/PSCManual/9pscSSIcurrent.pdf</t>
  </si>
  <si>
    <t>Percentage of patients aged 6 months and older seen for a visit between October 1 and March 31 who received an influenza immunization OR who reported previous receipt of an influenza immunization</t>
  </si>
  <si>
    <t>Percentage of Medicaid enrollees ages 19 to 64 with schizophrenia that were dispensed and remained on an antipsychotic medication for at least 80 percent of their treatment period</t>
  </si>
  <si>
    <t>Percentage of adolescents ages 12 to 21 that had at least one comprehensive well-care visit with a PCP or an OB/GYN practitioner during the measurement year</t>
  </si>
  <si>
    <t>Rate of ED visits per 1,000 member months among children up to age 19</t>
  </si>
  <si>
    <t>This measure summarizes utilization of ambulatory services in the following categories:
• Outpatient visits 
• Emergency department (ED) visits</t>
  </si>
  <si>
    <t>Ambulatory care sensitive conditions: age-standardized acute care hospitalization rate for conditions where appropriate ambulatory care prevents or reduces the need for admission to the hospital, per 100,000 population under age 75 years.</t>
  </si>
  <si>
    <t>Patients who received the following behavioral health screening risk assessments at the first prenatal visit
• Depression screening: Patients who were screened for depression at the first visit. Questions may be asked either directly by a health care provider or in the form of self-completed paper- or computer administered questionnaires and results should be documented in the medical record. Depression screening may include a self-reported validated depression screening tool (e.g., Patient Health Questionnaire-2 [PHQ-2], Beck Depression Inventory, Beck Depression Inventory for Primary Care, Edinburgh Postnatal Depression Scale [EPDS]). 
• Alcohol use screening: Patients who were screened for any alcohol use at the first visit 
• Tobacco use screening: Patients who were screened for tobacco use at the first visit 
• Drug use (illicit and prescription, over the counter) screening: Patients who were screened for any drug use at the first visit 
• Intimate partner violence screening: Patients who were screened for intimate partner violence/abuse at the first visit. Questions may be asked either directly by a health care provider or in the form of self-completed paper- or computer administered questionnaires and results should be documented in the medical record. Intimate partner violence screening may include a self-reported validated depression screening tool (e.g., Hurt, Insult, Threaten, and Scream [HITS], Woman Abuse Screening Tool [WAST], Partner Violence Screen [PVS], Abuse Assessment Screen [AAS]). 
To satisfactorily meet the numerator – ALL screening components must be performed</t>
  </si>
  <si>
    <t>Percentage of children and adolescents ages 12 months to 19 years that had a visit with a PCP, including four separate percentages: 
• Children ages 12 to 24 months and 25 months to 6 years who had a visit with a PCP during the measurement year
• Children ages 7 to 11 years and adolescents ages 12 to 19 years who had a visit with a PCP during the measurement year or the year prior to the measurement year</t>
  </si>
  <si>
    <t>Percentage of children, ages 0-20 years, who have had tooth decay or cavities during the measurement period</t>
  </si>
  <si>
    <t>Percentage of patients aged 5 through 64 years with a diagnosis of persistent asthma who were prescribed long-term control medication. Three rates are reported for this measure:
1. Patients prescribed inhaled corticosteroids (ICS) as their long term control medication 
2. Patients prescribed other alternative long term control medications (non-ICS)
3. Total patients prescribed long-term control medication</t>
  </si>
  <si>
    <t>Percentage of patients with referrals, regardless of age, for which the referring provider receives a report from
the provider to whom the patient was referred</t>
  </si>
  <si>
    <t>The CARE Tool was developed for CMS for the purpose of creating a uniform patient assessment instrument at acute hospital discharge and at post acute care admission and discharge. CARE is designed to measure outcomes in physical and medical treatments while controlling for factors that affect outcomes, such as cognitive impairments and social and environmental factors. Four major domains are included in the tools: medical, functional, cognitive impairments, and social/environmental factors.</t>
  </si>
  <si>
    <t>Percentage of patients aged 18 years and older with primary total hip arthroplasty (THA) who completed baseline and follow-up patient-reported functional status assessments</t>
  </si>
  <si>
    <t>Percentage of patients aged 18 years and older with primary total knee arthroplasty (TkA) who completed baseline and follow-up patient-reported functional status assessments</t>
  </si>
  <si>
    <t>Percentage of patients 18-50 years of age with a diagnosis of low back pain who did not have an imaging study (plain X-ray, MRI, CT scan) within 28 days of the diagnosis</t>
  </si>
  <si>
    <t>Percentage of patients regardless of age, with a diagnosis of HIV/AIDS with at least two medical visits during the measurement year with a minimum of 90 days between each visit</t>
  </si>
  <si>
    <t>Percentage of patients aged 18-65 years of age with a diagnosis of hypertension whose blood pressure improved during the measurement period</t>
  </si>
  <si>
    <t>Percentage of children two years of age who had one or more capillary or venous lead blood tests for lead poisoning by their second birthday</t>
  </si>
  <si>
    <t>Percentage of patients 18 years and older by the end of the measurement period, diagnosed with rheumatoid arthritis and who had at least one ambulatory prescription for a disease-modifying anti-rheumatic drug (DMARD)</t>
  </si>
  <si>
    <r>
      <t xml:space="preserve">2014 Evidence-Based Hospital Referral (EBHR) Standards
Each hospital fulfilling one or more of the high-risk surgical standards: 
1. For aortic valve replacement (AVR), participates in and scores better than the group average for participating hospitals in its ratio of observed-to-expected mortality in a national performance measurement system1, or in a regional performance measurement system2, and achieves the favorable volume characteristic: 120 or more patients/year for the hospital. 
</t>
    </r>
    <r>
      <rPr>
        <i/>
        <sz val="14"/>
        <color rgb="FF595959"/>
        <rFont val="Arimo"/>
        <family val="2"/>
      </rPr>
      <t xml:space="preserve">or </t>
    </r>
    <r>
      <rPr>
        <sz val="14"/>
        <color rgb="FF595959"/>
        <rFont val="Arimo"/>
        <family val="2"/>
      </rPr>
      <t xml:space="preserve">
2. For AVR, abdominal aortic aneurysm repair (AAA), pancreatic resection, and esophagectomy, places in the best quartile for the predicted mortality composite measure for the procedure, as compared to a national sample of hospitals</t>
    </r>
  </si>
  <si>
    <t xml:space="preserve">Percentage of patients 18-75 years of age with diabetes who had a retinal or dilated eye exam by an eye care professional during the measurement period or a negative retinal exam (no evidence of retinopathy) in the 12 months prior to the measurement period </t>
  </si>
  <si>
    <t>PQI composite of chronic conditions per 100,000 population, ages 18 years and older. Includes admissions for one of the following conditions: diabetes with short-term complications, diabetes with long-term complications, uncontrolled diabetes without complications, diabetes with lower-extremity amputation, chronic obstructive pulmonary disease, asthma, hypertension, heart failure, or angina without a cardiac procedure.</t>
  </si>
  <si>
    <t>Percentage of patients aged 20-79 years whose risk factors have been assessed and a fasting LDL-C test has been performed</t>
  </si>
  <si>
    <t>Percentage of patients aged 20-79 years who had a fasting LDL-C test performed and whose risk-stratified fasting LDL-C is at or below the recommended LDL-C goal</t>
  </si>
  <si>
    <t>Percentage pf patients aged 18 years and older seen during the reporting period who were screened for high blood pressure AND a recommended follow-up plan is documented based on the current BP reading as indicated</t>
  </si>
  <si>
    <t>This measure has two rates that assess the promotion of physical activity in older adults:
Discussing Physical Activity: Percentage patients 65 years of age and older who reported discussing their level of exercise or physical activity with a doctor or other health provider in the last 12 months
Advising Physical Activity: Percentage patients 65 years of age and older who reported receiving advice to start, increase, or maintain their level of exercise or physical activity from a doctor or other health provider in the last 12 months</t>
  </si>
  <si>
    <t>Percentage of patients 65 years of age and older who reported having a urine leakage problem in the last six months and who discussed their urinary leakage problem with their current practitioner
The percentage of patients 65 years of age and older who reported having a urine leakage problem in the last six months and who received treatment for their current urine leakage problem</t>
  </si>
  <si>
    <t>Assesses different facets of fall risk management:
Discussing Fall Risk. The percentage of adults 75 years of age and older, or 65–74 years of age with balance or walking problems or a fall in the past 12 months, who were seen by a practitioner in the past 12 months and who discussed falls or problems with balance or walking with their current practitioner.
Managing Fall Risk. The percentage of adults 65 years of age and older who had a fall or had problems with balance or walking in the past 12 months, who were seen by a practitioner in the past 12 months and who received fall risk intervention from their current practitioner.</t>
  </si>
  <si>
    <t>Percentage of patients age 65 and over who received an influenza vaccination from September through December of the year</t>
  </si>
  <si>
    <t>Percentage of women 67 years of age and older who suffered a fracture and who had either a bone mineral density (BMD) test or prescription for a drug to treat or prevent osteoporosis in the six months after the date of fracture</t>
  </si>
  <si>
    <t>Percentage of patients who were dispensed a medication for diabetes and hypertension that are receiving an angiotensin-converting -enzyme-inhibitor (ACEI) or angiotensin receptor blocker (ARB) or direct renin inhibitor (DRI) renin-angiotensin-antagonist medication</t>
  </si>
  <si>
    <t>Percentage of members 18-75 years of age with diabetes (type 1 and type 2) who received an HbA1c test during the measurement year</t>
  </si>
  <si>
    <t>Percentage of adults 65 years and older who had a medication review during the measurement year; a review of all a member’s medications, including prescription medications, over-the-counter (OTC) medications and herbal or supplemental therapies by a prescribing practitioner or clinical pharmacist</t>
  </si>
  <si>
    <t>This measure/rating shows how often an Independent Reviewer thought the drug plan’s decision to deny an appeal was fair. This includes appeals made by plan members and out-of-network providers. (This rating is not based on how often the plan denies appeals, but rather how fair the plan is when they do deny an appeal.)</t>
  </si>
  <si>
    <t xml:space="preserve">This shows how much the drug plan’s performance has improved or declined from one year to the next year.   To calculate the plan’s improvement rating, Medicare compares the plan’s previous scores to its current scores for all of the topics shown on this website. Then Medicare averages the results to give the plan its improvement rating. 
If a plan receives 1 or 2 stars, it means, on average, the plan’s scores have declined (gotten worse). 
If a plan receives 3 stars, it means, on average, the plan’s scores have stayed about the same. 
If a plan receives 4 or 5 stars, it means, on average, the plan’s scores have improved. 
  Keep in mind that a plan that is already doing well in most areas may not show much improvement. It is also possible that a plan can start with low ratings, show a lot of improvement, and still not be performing very well. </t>
  </si>
  <si>
    <t>Percentage of adults 18–64 years of age with a diagnosis of acute bronchitis who were not dispensed an antibiotic prescription</t>
  </si>
  <si>
    <t>A score comparing the prices members actually pay for their drugs to the drug prices the plan provided for this Website (Medicare’s Plan Finder Website). (Higher scores are better because they mean the plan provided more accurate prices.)</t>
  </si>
  <si>
    <t>This measure/rating shows how often an Independent Reviewer thought the health plan’s decision to deny an appeal was fair. This includes appeals made by plan members and out-of-network providers. (This rating is not based on how often the plan denies appeals, but rather how fair the plan is when they do deny an appeal.)</t>
  </si>
  <si>
    <t>Percentage of patients 18-75 years of age with diabetes who had hemoglobin A1c &gt; 9.0% during the measurement period</t>
  </si>
  <si>
    <t>Percentage of patients transferred to another healthcare facility whose medical record documentation indicated that REQUIRED information was communicated to the receiving facility prior to departure (SUBSECTION 1) OR WITHIN 30 MINUTES OF TRANSFER (SUBSECTION 2-7)</t>
  </si>
  <si>
    <t>This measure assesses the actual quality of the medication reconciliation process by identifying errors in admission and discharge medication orders due to problems with the medication reconciliation process. The target population is any hospitalized adult patient. The time frame is the hospitalization period. 
At the time of admission, the admission orders are compared to the preadmission medication list (PAML) compiled by trained pharmacist (i.e., the gold standard) to look for discrepancies and identify which discrepancies were unintentional using brief medical record review. This process is repeated at the time of discharge where the discharge medication list is compared to the PAML and medications ordered during the hospitalization.</t>
  </si>
  <si>
    <t>Percentage of patients aged 50 years and older with a diagnosis of age-related macular degeneration (AMD) who had a dilated macular examination performed which included documentation of the presence or absence of macular thickening or hemorrhage AND the level of macular degeneration severity during one or more office visits within 12 months</t>
  </si>
  <si>
    <t>Percentage of patients aged 50 years and older treated for a hip, spine or distal radial fracture with documentation of communication with the physician managing the patient’s on-going care that a fracture occurred and that the patient was or should be tested or treated for osteoporosis</t>
  </si>
  <si>
    <t>Percentage of patients aged 50 years and older with fracture of the hip, spine, or distal radius who had a central dual-energy X-ray absorptiometry (DXA) measurement ordered or performed or pharmacologic therapy prescribed</t>
  </si>
  <si>
    <t>Percentage of patients aged 18 years and older undergoing isolated CABG surgery who received an IMA graft</t>
  </si>
  <si>
    <t>Percentage of members 18-75 years of age with diabetes (type 1 and type 2) whose most recent blood pressure (BP) reading is &lt;140/90 mm Hg during the measurement year</t>
  </si>
  <si>
    <t>Percentage of patients 18-75 years of age with diabetes who had a nephropathy screening test or evidence of nephropathy during the measurement period</t>
  </si>
  <si>
    <t>Percentage of members 18-75 years of age with diabetes (type 1 and type 2) who received an LDL-C test during the measurement year</t>
  </si>
  <si>
    <t>Percentage of patients 18-75 years of age with diabetes whose LDL-C was adequately controlled (&lt;100 mg/dL) during the measurement period</t>
  </si>
  <si>
    <t>Percentage of patients aged 18 years and older with a diagnosis of CAD seen within a 12 month period who also have diabetes or a current or prior LVEF &lt;40% who were prescribed ACE inhibitor or ARB therapy</t>
  </si>
  <si>
    <t>Percentage of patients aged 18 years and older with a diagnosis of CAD seen within a 12 month period who were prescribed aspirin or clopidogrel</t>
  </si>
  <si>
    <t>Percentage of patients 18 years of age and older who were discharged alive for acute myocardial infarction (AMI), coronary artery bypass graft (CABG) or percutaneous coronary interventions (PCI) in the 12 months prior to the measurement period, or who had an active diagnosis of ischemic vascular disease (IVD) during the measurement period, and who had documentation of use of aspirin or another antithrombotic during the measurement period</t>
  </si>
  <si>
    <t>• Adult Primary Care Survey: 37 core and 64 supplemental question survey of adult outpatient primary care patients.
• Pediatric Care Survey: 36 core and 16 supplemental question survey of outpatient pediatric care patients.
• Specialist Care Survey: 37 core and 20 supplemental question survey of adult outpatients specialist care patients. Level of analysis for each of the 3 surveys: group practices, sites of care, and/or individual clinicians</t>
  </si>
  <si>
    <t>Percentage of children 3 months-18 years of age who were diagnosed with upper respiratory infection (URI) and were not dispensed an antibiotic prescription on or three days after the episode</t>
  </si>
  <si>
    <t>Percentage of clinically node negative (clinical stage T1N0M0 or T2N0M0) breast cancer patients who undergo a sentinel lymph node (SLN) procedure</t>
  </si>
  <si>
    <t>Percentage of patients aged 18 years and older with a diagnosis of coronary artery disease seen within a 12 month period who also have a prior MI or a current or prior LVEF &lt;40% who were prescribed beta-blocker therapy</t>
  </si>
  <si>
    <t>Percentage of patients 18 years of age and older during the measurement year who were hospitalized and discharged alive from 6 months prior to the beginning of the measurement year through the 6 months after the beginning of the measurement year with a diagnosis of acute myocardial infarction (AMI) and who received persistent beta-blocker treatment for six months after discharge</t>
  </si>
  <si>
    <t>Percentage of patients aged 18 years and older with a diagnosis of CAD seen within a 12 month period who have a LDL-C result &lt;100 mg/dL OR patients who have a LDL-C result &gt;=100 mg/dL and have a documented plan of care to achieve LDL-C &lt;100mg/dL, including at a minimum the prescription of a statin</t>
  </si>
  <si>
    <t>Percentage of patients 18 years of age and older who were discharged alive for acute myocardial infarction (AMI), coronary artery bypass graft  (CABG) or percutaneous coronary interventions (PCI) in the 12 months prior to the measurement  period, or who had an active diagnosis of ischemic vascular disease (IVD) during the measurement period, and who had a complete lipid profile performed during the measurement period and whose LDL-C was adequately controlled (&lt; 100 mg/dL).</t>
  </si>
  <si>
    <t>Percentage of patients age 50 years or older with at least one adenoma or other colorectal cancer precursor or colorectal cancer detected during screening colonoscopy</t>
  </si>
  <si>
    <t>Percentage of patients aged 18 years and older with a diagnosis of heart failure (HF) with a current or prior left ventricular ejection fraction (LVEF) &lt; 40% who were prescribed ACE inhibitor or ARB therapy either within a 12 month period when seen in the outpatient setting OR at each hospital discharge</t>
  </si>
  <si>
    <t>Percentage of patients aged 18 years and older with a diagnosis of heart failure (HF) with a current or prior left ventricular ejection fraction (LVEF) &lt;40% who were prescribed beta-blocker therapy either within a  12 month period when seen in the outpatient setting OR at each hospital discharge</t>
  </si>
  <si>
    <t xml:space="preserve">Percentage of patients aged 18 years and older with a diagnosis of POAG who have an optic nerve head evaluation during one or more office visits within 12 months </t>
  </si>
  <si>
    <t>Percentage of individuals 18 years of age or greater as of the beginning of the measurement period with schizophrenia or schizoaffective disorder who are prescribed an antipsychotic medication, with adherence to the antipsychotic medication [defined as a Proportion of Days Covered (PDC)] of at least 0.8 during the measurement period (12 consecutive months)</t>
  </si>
  <si>
    <t xml:space="preserve">Percentage of patients aged 18 years and older with a diagnosis of diabetic retinopathy who had a dilated macular or fundus exam performed which included documentation of the level of severity of retinopathy and the presence or absence of macular edema during one or more office visits within 12 months </t>
  </si>
  <si>
    <t>Patients ages 5-50 (pediatrics ages 5-17) whose asthma is well-controlled as demonstrated by one of three age appropriate patient reported outcome tools</t>
  </si>
  <si>
    <t>Percentage of patients aged 18 years and older with a diagnosis of diabetic retinopathy who had a dilated macular or fundus exam performed with documented communication to the physician who manages the ongoing care of the patient with diabetes mellitus regarding the findings of the macular or fundus exam at least once within 12 months</t>
  </si>
  <si>
    <t>Percentage of adolescents 12 to 20 years of age with a primary care visit during the measurement year for whom tobacco use status was documented and received help with quitting if identified as a tobacco user</t>
  </si>
  <si>
    <t>30-question core survey of adult health plan members that assesses the quality of care and services they receive. Level of analysis: health plan – HMO, PPO, Medicare, Medicaid, commercial</t>
  </si>
  <si>
    <t>Percentage of patients aged 65 years and older discharged from any IP facility (e.g. hospital, skilled nursing facility, or rehabilitation facility) and seen within 60 days following discharge in the office by the physician providing on-going care who had a reconciliation of the discharge medications with the current medication list in the medical record documented</t>
  </si>
  <si>
    <t>The measure will a) track the extent to which the PCMP or clinic (determined by the provider number used for billing) applies FV as part of the EPSDT examination and b) track the degree to which each billing entity’s use of the EPSDT with FV codes increases from year to year (more children varnished and more children receiving FV four times a year according to ADA recommendations for high-risk children).</t>
  </si>
  <si>
    <t>All documented patient falls with an injury level of minor or greater on eligible unit types in a calendar quarter. Reported as Injury falls per 1000 Patient Days. 
(Total number of injury falls / Patient days) X 1000
Measure focus is safety.
Target population is adult acute care inpatient and adult rehabilitation patients.</t>
  </si>
  <si>
    <t>All documented falls, with or without injury, experienced by patients on eligible unit types in a calendar quarter. Reported as Total Falls per 1,000 Patient Days and Unassisted Falls per 1000 Patient Days.
(Total number of falls / Patient days) X 1000
Measure focus is safety.
Target population is adult acute care inpatient and adult rehabilitation patients.</t>
  </si>
  <si>
    <t>The Resource Use Index (RUI) is a risk adjusted measure of the frequency and intensity of services utilized to manage a provider group’s patients. Resource use includes all resources associated with treating members including professional, facility inpatient and outpatient, pharmacy, lab, radiology, ancillary and behavioral health services.</t>
  </si>
  <si>
    <t>Total Cost of Care reflects a mix of complicated factors such as patient illness burden, service utilization and negotiated prices. 
Total Cost Index (TCI) is a measure of a primary care provider’s risk adjusted cost effectiveness at managing the population they care for. TCI includes all costs associated with treating members including professional, facility inpatient and outpatient, pharmacy, lab, radiology, ancillary and behavioral health services. 
A Total Cost of Care Index when viewed together with a Resource Use measure provides a more complete picture of population based drivers of health care costs.</t>
  </si>
  <si>
    <t>Percentage of individuals 25 to 64 years of age with schizophrenia or bipolar disorder who were prescribed any antipsychotic medication and who received a cardiovascular health screening during the measurement year</t>
  </si>
  <si>
    <t>The number of ED visits for Ambulatory Care-Sensitive Conditions compared to all ED visits. Ambulatory Care Sensitive conditions such as asthma, diabetes or dehydration are hospitalization conditions where timely and effective ambulatory care can decrease hospitalizations by preventing the onset of an illness or conditions, controlling an acute episode of an illness or managing a chronic disease or condition. High rates of Ambulatory Care Sensitive hospitalizations in a community may be an indicator of a lack of or failure of prevention efforts, a primary care resource shortage, poor performance of primary health care delivery systems, or other factors that create barriers to obtaining timely and effective care.</t>
  </si>
  <si>
    <t>Percentage of home health stays in which patients who had an acute inpatient hospitalization in the 5 days before the start of their home health stay used an emergency department but were not admitted to an acute care hospital during the 30 days following the start of the home health stay</t>
  </si>
  <si>
    <t>Percentage of symptomatic patients with COPD who were prescribed an inhaled bronchodilator</t>
  </si>
  <si>
    <t>Percentage of home health stays in which patients who had an acute inpatient hospitalization in the 5 days before the start of their home health stay were admitted to an acute care hospital during the 30 days following the start of the home health stay</t>
  </si>
  <si>
    <t>Percentage of women 50-74 years of age who had a mammogram to screen for breast cancer</t>
  </si>
  <si>
    <t>Percentage of children newly prescribed ADHD medication that had at least three follow-up care visits within a 10-month period, one of which was within 30 days from the time the first ADHD medication was dispensed, including two rates: one for the initiation phase and one for the continuation and maintenance phase</t>
  </si>
  <si>
    <t>Percentage of patients with depression or bipolar disorder with evidence of an initial assessment that includes an appraisal for alcohol or chemical substance use</t>
  </si>
  <si>
    <t>Participation in a clinical database with broad state, regional, or national representation, that provides regular performance reports based on benchmarked data</t>
  </si>
  <si>
    <t>Percentage of acute myocardial infarction (AMI) patients who received aspirin within 24 hours before or after hospital arrival</t>
  </si>
  <si>
    <t>Percentage of heart failure patients with documentation in the hospital record that left ventricular systolic (LVS) function was evaluated before arrival, during hospitalization, or is planned for after discharge</t>
  </si>
  <si>
    <t>This supplemental set of items was developed jointly by NCQA and the AHRQ-sponsored CAHPS Consortium and is intended for use with the CAHPS 4.0 Health Plan survey. Some items are intended for Commercial health plan members only and are not included here. This measure provides information on the experiences of Medicaid health plan members with the organization. Results summarize member experiences through composites and question summary rates.
In addition to the 4 core composites from the CAHPS 4.0 Health Plan survey and two composites for commercial populations only, the HEDIS supplemental set includes one composite score and two item-specific summary rates. 
1. Shared Decision Making Composite
2. Health Promotion and Education item 
3. Coordination of Care item</t>
  </si>
  <si>
    <t>Percentage of heart failure patients discharged home with written instructions or educational material given to patient or caregiver at discharge or during the hospital stay addressing all of the following: activity level, diet, discharge medications, follow-up appointment, weight monitoring, and what to do if symptoms worsen</t>
  </si>
  <si>
    <t>Percentage of acute myocardial infarction (AMI) patients with left ventricular systolic dysfunction (LVSD) who are prescribed an ACEI or ARB at hospital discharge. For purposes of this measure, LVSD is defined as chart documentation of a left ventricular ejection fraction (LVEF) less than 40% or a narrative description of left ventricular systolic (LVS) function consistent with moderate or severe systolic dysfunction</t>
  </si>
  <si>
    <t>Standardized Infection Ratio (SIR) of healthcare-associated, catheter-associated urinary tract infections (CAUTI) will be calculated among patients in the following patient care locations:
• Intensive Care Units (ICUs) (excluding patients in neonatal ICUs [NICUs: Level II/III and Level III nurseries])
• Specialty Care Areas (SCAs) - adult and pediatric: long term acute care, bone marrow transplant, acute dialysis, hematology/oncology, and solid organ transplant locations
• other inpatient locations (excluding Level I and Level II nurseries). 
Data from these locations are reported from acute care general hospitals (including specialty hospitals), freestanding long term acute care hospitals, rehabilitation hospitals, and behavioral health hospitals. This scope of coverage includes but is not limited to all Inpatient Rehabilitation Facilities (IRFs), both freestanding and located as a separate unit within an acute care general hospital. Only locations where patients reside overnight are included, i.e., inpatient locations</t>
  </si>
  <si>
    <t>Standardized Infection Ratio (SIR) of healthcare-associated, central line-associated bloodstream infections (CLABSI) will be calculated among patients in the following patient care locations:
• Intensive Care Units (ICUs) 
• Specialty Care Areas (SCAs) - adult and pediatric: long term acute care, bone marrow transplant, acute dialysis, hematology/oncology, and solid organ transplant locations
• other inpatient locations.
(Data from these locations are reported from acute care general hospitals (including specialty hospitals), freestanding long term acute care hospitals, rehabilitation hospitals, and behavioral health hospitals. This scope of coverage includes but is not limited to all Inpatient Rehabilitation Facilities (IRFs), both freestanding and located as a separate unit within an acute care general hospital. Only locations where patients reside overnight are included, i.e., inpatient locations.</t>
  </si>
  <si>
    <t>Percentage of acute myocardial infarction (AMI) patients who are prescribed aspirin at hospital discharge</t>
  </si>
  <si>
    <t>Use of relievers in pediatric patients, age 2 years through 17 years, admitted for inpatient treatment of asthma. This measure is a part of a set of three nationally implemented measures that address children’s asthma care that are used in The Joint Commission’s accreditation process.</t>
  </si>
  <si>
    <t>Use of systemic corticosteroids in pediatric asthma patients (age 2 through 17 years) admitted for inpatient treatment of asthma. This measure is a part of a set of three nationally implemented measures that address children’s asthma care that are used in The Joint Commission’s accreditation process.</t>
  </si>
  <si>
    <t>Percentage of pneumonia patients 18 years of age or older selected for initial receipts of antibiotics for community-acquired pneumonia (CAP)</t>
  </si>
  <si>
    <t>Percentage of pneumonia patients 18 years of age and older who have had blood cultures performed in the emergency department prior to initial antibiotic received in hospital</t>
  </si>
  <si>
    <t>Percentage of acute myocardial infarction (AMI) patients who are prescribed a beta-blocker at hospital discharge</t>
  </si>
  <si>
    <t>31- questions that supplement the CAHPS Child Survey v 3.0 Medicaid and Commercial Core Surveys, that enables health plans to identify children who have chronic conditions and assess their experience with the health care system. Level of analysis: health plan – HMO, PPO, Medicare, Medicaid, commercial</t>
  </si>
  <si>
    <t>Percentage of heart failure (HF) patients with left ventricular systolic dysfunction (LVSD) who are prescribed an ACEI or ARB at hospital discharge. For purposes of this measure, LVSD is defined as chart documentation of a left ventricular ejection fraction (LVEF) less than 40% or a narrative description of left ventricular systolic (LVS) function consistent with moderate or severe systolic dysfunction.</t>
  </si>
  <si>
    <t>Percentage of acute myocardial infarction (AMI) patients with ST-segment elevation or LBBB on the ECG closest to arrival time receiving primary percutaneous coronary intervention (PCI) during the hospital stay with a time from hospital arrival to PCI of 90 minutes or less</t>
  </si>
  <si>
    <t>Percentage of acute myocardial infarction (AMI) patients with ST-segment elevation or LBBB on the ECG closest to arrival time receiving fibrinolytic therapy during the hospital stay and having a time from hospital arrival to fibrinolysis of 30 minutes or less</t>
  </si>
  <si>
    <t>27-items survey instrument with 7 domain-level composites including: communication with doctors, communication with nurses, responsiveness of hospital staff, pain control, communication about medicines, cleanliness and quiet of the hospital environment, and discharge information</t>
  </si>
  <si>
    <t>Percentage of surgery patients who received appropriate Venous Thromboembolism (VTE) Prophylaxis within 24 hours prior to Anesthesia Start Time to 24 hours after Anesthesia End Time</t>
  </si>
  <si>
    <t>Uni-dimensional patient self-reported survey that measure the quality of preparation for care transitions (to be included in HCAHPS)</t>
  </si>
  <si>
    <t>The measure estimates a hospital 30-day risk-standardized mortality rate (RSMR). Mortality is defined as death for any cause within 30 days after the date of admission of the index admission, for patients 18 and older discharged from the hospital with a principal diagnosis of heart failure (HF). CMS annually reports the measure for patients who are 65 years or older and are either enrolled in fee-for-service (FFS) Medicare and hospitalized in non-federal hospitals or are hospitalized in Veterans Health Administration (VA) facilities.</t>
  </si>
  <si>
    <t>The measure estimates a hospital 30-day risk-standardized mortality rate (RSMR), defined as death for any cause within 30 days after the date of admission of the index admission, for patients 18 and older discharged from the hospital with a principal diagnosis of acute myocardial infarction (AMI). CMS annually reports the measure for patients who are 65 years or older and are either enrolled in fee-for-service (FFS) Medicare and hospitalized in non-federal hospitals or are hospitalized in Veterans Health Administration (VA) facilities.</t>
  </si>
  <si>
    <t>Percentage of surgical patients aged 18 years and older undergoing procedures with the indications for a first OR second generation cephalosporin prophylactic antibiotic, who had an order for cefazolin OR cefuroxime for antimicrobial prophylaxis</t>
  </si>
  <si>
    <t>Percentage of patients aged 18 years and older with a diagnosis of hypertension with a blood pressure &lt;140/90 mm Hg OR patients with a blood pressure &gt;= 140/90 mm Hg and prescribed 2 or more anti-hypertensive medications during the most recent office visit within a 12 month period</t>
  </si>
  <si>
    <t>Percentage of surgical patients aged 18 years and older undergoing procedures with the indications for prophylactic parenteral antibiotics, who have an order for prophylactic antibiotic to be given within one hour (if fluoroquinolone or vancomycin, two hours), prior to the surgical incision (or start of procedure when no incision is required)</t>
  </si>
  <si>
    <t>The number of discharges for diabetes short-term complications per 100,000 age 18 years and older population in a Metro Area or county in a one year period.</t>
  </si>
  <si>
    <t>The number of discharges for long-term diabetes complications per 100,000 population Age 18 Years and Older in a Metro Area or county in a one year time period</t>
  </si>
  <si>
    <t>This measure is used to assess the number of admissions for COPD per 100,000 population</t>
  </si>
  <si>
    <t>Number of admissions for bacterial pneumonia per 100,000 population</t>
  </si>
  <si>
    <t>Number of discharges for urinary tract infection per 100,000 population age 18 years and older in a metro area or county in a one year time period</t>
  </si>
  <si>
    <t>Admissions for a principal diagnosis of asthma per 100,000 population, ages 18 to 39 years. Excludes admissions with an indication of cystic fibrosis or anomalies of the respiratory system, obstetric admissions, and transfers from other institutions.</t>
  </si>
  <si>
    <t>Percentage of patients on beta blocker therapy prior to admission who received a beta blocker during the perioperative period. To be in the denominator, the patient must be on a beta-blocker prior to arrival. The case is excluded if the patient is not on a beta-blocker prior to arrival.</t>
  </si>
  <si>
    <t>The number of discharges for lower-extremity amputation among patients with diabetes per 100,000 age 18 years and older population in a Metro Area or county in a one year period. Measures 67-70 are used as part of the CMS Physician Feedback/Quality Resource Use Report “Diabetes ACSC Composite Measure”.</t>
  </si>
  <si>
    <t>Percentage of patients 18 to 85 years of age who had a diagnosis of hypertension (HTN) and whose blood pressure (BP) was adequately controlled (&lt;140/90) during the measurement year</t>
  </si>
  <si>
    <t>Percentage of emergency department acute myocardial infarction (AMI) patients or chest pain patients (with Probable Cardiac Chest Pain) without aspirin contraindications who received aspirin within 24 hours before ED arrival or prior to transfer</t>
  </si>
  <si>
    <t>Emergency Department AMI patients receiving fibrinolytic therapy during the ED stay and having a time from ED arrival to fibrinolysis of 30 minutes or less</t>
  </si>
  <si>
    <t>Median time from emergency department arrival to ECG (performed in the ED prior to transfer) for acute myocardial infarction (AMI) or Chest Pain patients (with Probable Cardiac Chest Pain)</t>
  </si>
  <si>
    <t>Median time from emergency department arrival to time of transfer to another facility for acute coronary intervention</t>
  </si>
  <si>
    <t>Cardiac surgery patients with controlled postoperative blood glucose (less than or equal to 180 mg/dL) in the timeframe of 18 to 24 hours after Anesthesia End Time</t>
  </si>
  <si>
    <t>Percentage of surgery patients with surgical hair site removal with clippers or depilatory or no surgical site hair removal</t>
  </si>
  <si>
    <t>The measure estimates a hospital-level 30-day risk-standardized readmission rate (RSRR) for patients discharged from the hospital with a principal diagnosis of heart failure (HF). The outcome is defined as readmission for any cause within 30 days of the discharge date for the index hospitalization, excluding a specified set of planned readmissions. The target population is patients aged 18 years and older. CMS annually reports the measure for individuals who are 65 years and older and are either Medicare fee-for-service (FFS) beneficiaries hospitalized in non-federal hospitals or patients hospitalized in Department of Veterans Affairs (VA) facilities. 
The primary update to this measure since it was last reviewed at NQF is the addition of specifications for planned readmissions as described within this application and in the accompanying report Re-specifying the Hospital 30-Day Acute Myocardial Infarction, Heart Failure, and Total Hip/Knee Arthroplasty Readmission Measures by adding a Planned Readmission Algorithm.</t>
  </si>
  <si>
    <t>This measure assesses the proportion of pediatric asthma patients discharged from an inpatient hospital stay with a Home Management Plan of Care (HMPC) document in place. This measure is one of a set of three nationally implemented measures that address children’s asthma care that are used in The Joint Commission’s accreditation process</t>
  </si>
  <si>
    <t>Yes (ACO-08 - adapted 1789)</t>
  </si>
  <si>
    <t>Yes (ACO-35 adapted)</t>
  </si>
  <si>
    <t>Yes (ACO-36)</t>
  </si>
  <si>
    <t>Yes (ACO-37)</t>
  </si>
  <si>
    <t>Yes (ACO-38)</t>
  </si>
  <si>
    <t>Yes (ACO-09)</t>
  </si>
  <si>
    <t>Yes (ACO-10)</t>
  </si>
  <si>
    <t>Yes (ACO-39 and CARE-3)</t>
  </si>
  <si>
    <t>Yes (ACO-13 and CARE-2)</t>
  </si>
  <si>
    <t>Yes (ACO-11)</t>
  </si>
  <si>
    <t>Yes (ACO-14 and PREV-7)</t>
  </si>
  <si>
    <t>Yes (ACO-15 and PREV-8)</t>
  </si>
  <si>
    <t>Yes (ACO-16 and PREV-9)</t>
  </si>
  <si>
    <t>Yes (ACO-17 and PREV-10)</t>
  </si>
  <si>
    <t>Yes (ACO-18 and PREV-12)</t>
  </si>
  <si>
    <t>Yes (ACO-19 and PREV-6)</t>
  </si>
  <si>
    <t>Yes (ACO-20 and PREV-5)</t>
  </si>
  <si>
    <t>Yes (ACO-21 and PREV-11)</t>
  </si>
  <si>
    <t>BV-546</t>
  </si>
  <si>
    <t>Statin Therapy for the Prevention and Treatment of Cardiovascular Disease</t>
  </si>
  <si>
    <t>Yes (ACO-42 and PREV-13)</t>
  </si>
  <si>
    <t>Yes (ACO-40 and MH-1)</t>
  </si>
  <si>
    <t>Yes (ACO-27 and DM-2)</t>
  </si>
  <si>
    <t>Yes (ACO-41 and DM-7)</t>
  </si>
  <si>
    <t>Yes (ACO-28 and HTN-2)</t>
  </si>
  <si>
    <t>Yes (ACO-30 and IVD-2)</t>
  </si>
  <si>
    <t>Yes (ACO-31 and HF-6)</t>
  </si>
  <si>
    <t>Yes (ACO-33 and CAD-7)</t>
  </si>
  <si>
    <t>https://www.cms.gov/Medicare/Medicare-Fee-for-Service-Payment/sharedsavingsprogram/Quality-Measures-Standards.html</t>
  </si>
  <si>
    <t>https://www.cms.gov/Medicare/Medicare-Fee-for-Service-Payment/sharedsavingsprogram/Downloads/2016-ACO-NarrativeMeasures-Specs.pdf</t>
  </si>
  <si>
    <t xml:space="preserve">Asthma: Assessment of Asthma Control </t>
  </si>
  <si>
    <t>PSI-4-SURG-COMP: Complication/patient safety for selected indicators (Composite)
In-hospital deaths per 1,000 surgical discharges, among patients ages 18 through 89 years or obstetric patients, with serious treatable complications (pneumonia, pulmonary embolism/deep vein thrombosis, sepsis, shock/cardiac arrest or gastrointestinal hemorrhage/acute ulcer).</t>
  </si>
  <si>
    <t>PN-3a: Blood Cultures Performed Within 24 Hours Prior to or 24 Hours After Hospital Arrival for Patients Who Were Transferred or Admitted to the ICU Within 24 Hours of Hospital Arrival</t>
  </si>
  <si>
    <t>SCIP-INF-10: Surgery Patients with Perioperative Temperature Management</t>
  </si>
  <si>
    <t>SCIP-Inf-9:  Urinary Catheter Removed on Postoperative Day 1 (POD 1) or Postoperative Day 2 (POD 2) With Day of Surgery Being Day Zero</t>
  </si>
  <si>
    <t>OP-12: Ability for Providers with HIT to Receive Laboratory Data Electronically Directly into their Qualified/Certified her System as Discrete Searchable Data</t>
  </si>
  <si>
    <t>Use of Spirometry Testing in the Assessment and Diagnosis of COPD</t>
  </si>
  <si>
    <t>Cervical Cancer Screening</t>
  </si>
  <si>
    <t>American College of Surgeons – Centers for Disease Control and Prevention (ACS-CDC) Harmonized Procedure Specific Surgical Site Infection (SSI) Outcome Measure
HAI-3: SSI: Colon - Surgical Site Infection for Colon Surgery
HAI-4: SSI: Hysterectomy - Surgical Site Infection for Abdominal Hysterectomy</t>
  </si>
  <si>
    <t>Annual Dental Visits</t>
  </si>
  <si>
    <t>Frequency of Ongoing Prenatal Care</t>
  </si>
  <si>
    <t>Human Papillomavirus (HPV) Vaccine for Female Adolescents</t>
  </si>
  <si>
    <t>HIV Viral Load Suppression</t>
  </si>
  <si>
    <t>Flu Vaccinations for Adults Ages 18–64</t>
  </si>
  <si>
    <t>OP-10: Abdomen CT Use of Contrast Material</t>
  </si>
  <si>
    <t>OP-20: Door to Diagnostic Evaluation by a Qualified Medical Professional (Time in ED Before Seeing Caregiver)</t>
  </si>
  <si>
    <t>Influenza Immunization</t>
  </si>
  <si>
    <t>OP-22: Left ED Without Being Seen</t>
  </si>
  <si>
    <t>Adherence to Antipsychotics for Individuals with Schizophrenia</t>
  </si>
  <si>
    <t>Child and Adolescents' Access to Primary Care Practitioners</t>
  </si>
  <si>
    <t>Use of Imaging Studies for Low Back Pain</t>
  </si>
  <si>
    <t>Disease Modifying Anti-Rheumatic Drug Therapy for Rheumatoid Arthritis</t>
  </si>
  <si>
    <t>Provider Access Questions from the Physician Workforce Survey</t>
  </si>
  <si>
    <t>Diabetes: Foot Exam</t>
  </si>
  <si>
    <t>Appeals Upheld</t>
  </si>
  <si>
    <t>Drug Plan Quality Improvement</t>
  </si>
  <si>
    <t>Getting Needed Prescription Drugs - CAHPS</t>
  </si>
  <si>
    <t xml:space="preserve">Avoidance of Antibiotic Treatment in Adults with Acute Bronchitis </t>
  </si>
  <si>
    <t>Health Plan Quality Improvement</t>
  </si>
  <si>
    <t>Improving or Maintaining Mental Health</t>
  </si>
  <si>
    <t>Improving or Maintaining Physical Health</t>
  </si>
  <si>
    <t>MPF Price Accuracy</t>
  </si>
  <si>
    <t>Rating of Drug Plan - CAHPS</t>
  </si>
  <si>
    <t>Special Needs Plan (SNP) Care Management</t>
  </si>
  <si>
    <t>Comprehensive Diabetes Care: Hemoglobin A1c (HbA1c) Poor Control (&gt;9.0%)</t>
  </si>
  <si>
    <t>Comprehensive Diabetes Care: Blood Pressure Control (&lt;140/90 mm Hg)</t>
  </si>
  <si>
    <t>Diabetes Mellitus: Diabetic Foot and Ankle Care, Peripheral Neuropathy – Neurological Evaluation</t>
  </si>
  <si>
    <t>Chronic Stable Coronary Artery Disease: Antiplatelet Therapy</t>
  </si>
  <si>
    <t>Ultrasound Determination of Pregnancy Location for Pregnant Patients with Abdominal Pain</t>
  </si>
  <si>
    <t>Rate of Postoperative Stroke or Death in Asymptomatic Patients undergoing Carotid Endarterectomy (CEA)</t>
  </si>
  <si>
    <t>Diabetic Retinopathy: Documentation of Presence or Absence of Macular Edema and Level of Severity of Retinopathy</t>
  </si>
  <si>
    <t>Diabetic Retinopathy: Communication with the Physician Managing Ongoing Diabetes Care</t>
  </si>
  <si>
    <t>COPD: Bronchodilator Therapy</t>
  </si>
  <si>
    <t>AMI-1: Aspirin at Arrival</t>
  </si>
  <si>
    <t>HF-2: Percent of Heart Failure Patients Given an Evaluation of Left Ventricular Systolic (LVS) Function</t>
  </si>
  <si>
    <t>PN-3b: Blood Cultures Performed in the Emergency Department Prior to Initial Antibiotic Received in Hospital</t>
  </si>
  <si>
    <t>AMI-5: Beta-Blocker Prescribed at Discharge</t>
  </si>
  <si>
    <t>AMI-8a: Primary PCI Received Within 90 Minutes of Hospital Arrival</t>
  </si>
  <si>
    <t>SCIP VTE-2: Surgery Patients Who Received Appropriate Venous Thromboembolism Prophylaxis Within 24 Hours Prior to Surgery to 24 Hours After Surgery</t>
  </si>
  <si>
    <t>SCIP Card-2: Surgery Patients on Beta-Blocker Therapy Prior to Arrival Who Received a Beta-Blocker During the Perioperative Period</t>
  </si>
  <si>
    <t>OP-3b: Outpatient Minutes to Transfer</t>
  </si>
  <si>
    <t>SCIP Inf-6: Surgery Patients with Appropriate Hair Removal</t>
  </si>
  <si>
    <t>BV-547</t>
  </si>
  <si>
    <t>BV-548</t>
  </si>
  <si>
    <t>This measure summarizes utilization of acute inpatient care and services in the following categories:
-Total inpatient
-Maternity
-Surgery
-Medicine</t>
  </si>
  <si>
    <t>https://innovation.cms.gov/initiatives/comprehensive-primary-care-plus</t>
  </si>
  <si>
    <t>Comprehensive Primary Care Plus (CPC+) is a national advanced primary care medical home model that aims to strengthen primary care through a regionally-based multi-payer payment reform and care delivery transformation. CPC+ will include two primary care practice tracks with incrementally advanced care delivery requirements and payment options to meet the diverse needs of primary care practices in the United States (U.S.). CPC+ is a five-year model that will begin in January 2017.</t>
  </si>
  <si>
    <t>Percentage of pediatric patients aged 5-17 years of age with diabetes who received an HbA1c test during the measurement year</t>
  </si>
  <si>
    <t>Percentage of patients aged 65 years and older who have an advance care plan or surrogate decision maker documented in the medical record or documentation in the medical record that an advance care plan was discussed but the patient did not wish or was not able to name a surrogate decision maker or provide an advance care plan</t>
  </si>
  <si>
    <t>Percent of the best possible score the plan earned on how well the plan coordinates members’ care (This includes whether doctors had the records and information they need about members’ care and how quickly members got their test results.)</t>
  </si>
  <si>
    <t>How many complaints Medicare received about the drug plan</t>
  </si>
  <si>
    <t>How many complaints Medicare received about the health plan</t>
  </si>
  <si>
    <t>Model Performance Metrics: These metrics are intended to capture data on quality, cost, utilization and population health. Awardees are required to report on metrics associated with cost, utilization, quality and population health to the CMMI SIM Program on a quarterly and/or annual basis.  The metrics listed in this tab are recommended by the CMMI SIM Program.  Awardees are free to select alternative metrics depending on their SIM proposal and/or metrics which cover similar content areas, in consultation with their Project Officer. Furthermore, Awardees may develop or select additional performance metrics to track activities specific to their SIM initiative which are not captured in the recommended model performance metrics suggested by the CMMI SIM Program.  Awardees are expected to provide baseline values and target goals in their Operational Plan. The Awardee should plan to discuss these areas further with Project Officers and engage Technical Assistance as needed.</t>
  </si>
  <si>
    <t>The health home provision authorized by section 2703 of the Affordable Care Act provides an opportunity to build a person-centered care delivery model that focuses on improving outcomes and disease management for beneficiaries with chronic conditions and obtaining better value for state Medicaid programs. As part of this care improvement effort and after extensive consultation with states and other stakeholders, the Centers for Medicare &amp; Medicaid Services (CMS) is sharing a recommended core set of health care quality measures for assessing the health home service delivery model that CMS intends to promulgate in the rulemaking process.</t>
  </si>
  <si>
    <r>
      <t xml:space="preserve">On November 2, 2011, the Centers for Medicare &amp; Medicaid Services (CMS) finalized new rules under the Patient Protection and Affordable Care Act (Affordable Care Act) to help doctors, hospitals, and other health care providers better coordinate care for Medicare patients through Accountable Care Organizations (ACOs). ACOs create incentives for health care providers to work together to treat an individual patient across care settings—including doctor’s offices, hospitals, and long-term care facilities. 
The Medicare Shared Savings Program (Shared Savings Program) will reward ACOs that lower their growth in health care costs while meeting performance standards on quality of care and putting patients first. Participation in an ACO is purely voluntary. 
(ACO Provider Fact sheet: </t>
    </r>
    <r>
      <rPr>
        <u/>
        <sz val="14"/>
        <color rgb="FF595959"/>
        <rFont val="Arimo"/>
        <family val="2"/>
      </rPr>
      <t>http://www.cms.gov/Medicare/Medicare-Fee-for-Service-Payment/sharedsavingsprogram/Downloads/ACO_Summary_Factsheet_ICN907404.pdf</t>
    </r>
    <r>
      <rPr>
        <sz val="14"/>
        <color rgb="FF595959"/>
        <rFont val="Arimo"/>
        <family val="2"/>
      </rPr>
      <t>)</t>
    </r>
  </si>
  <si>
    <t>Medicare uses information from member satisfaction surveys, plans, and health care providers to give overall performance star ratings to plans. A plan can get a rating between 1 and 5 stars. A 5-star rating is considered excellent. These ratings help members compare plans based on quality and performance. Medicare updates these ratings each fall for the following year. These ratings can change each year.</t>
  </si>
  <si>
    <t>Hospital VBP is part of the Centers for Medicare &amp; Medicaid Services’ (CMS’) long-standing effort to link Medicare’s payment system to improve healthcare quality, including the quality of care provided in the inpatient hospital setting.
The program will implement value-based purchasing to the payment system that accounts for the largest share of Medicare spending, affecting payment for inpatient stays in over 3,500 hospitals across the country.
Hospitals will be paid for inpatient acute care services based on the quality of care, not just quantity of the services they provide.</t>
  </si>
  <si>
    <t>http://www.oregon.gov/oha/Metrics/Pages/index.aspx</t>
  </si>
  <si>
    <t>BV-549</t>
  </si>
  <si>
    <t>BV-550</t>
  </si>
  <si>
    <t>BV-551</t>
  </si>
  <si>
    <t>BV-552</t>
  </si>
  <si>
    <t>BV-553</t>
  </si>
  <si>
    <t>BV-554</t>
  </si>
  <si>
    <t>BV-555</t>
  </si>
  <si>
    <t>BV-556</t>
  </si>
  <si>
    <t>BV-557</t>
  </si>
  <si>
    <t>BV-559</t>
  </si>
  <si>
    <t>2152</t>
  </si>
  <si>
    <t>Percentage of patients aged 18 years and older who were screened at least once within the last 24 months for unhealthy alcohol use using a systematic screening method AND who
received brief counseling if identified as an unhealthy alcohol user.</t>
  </si>
  <si>
    <t>BV-560</t>
  </si>
  <si>
    <t>Perioperative Anti-platelet Therapy for Patients Undergoing Carotid Endarterectomy</t>
  </si>
  <si>
    <t>0465</t>
  </si>
  <si>
    <t>BV-561</t>
  </si>
  <si>
    <t>2681</t>
  </si>
  <si>
    <t>BV-562</t>
  </si>
  <si>
    <t>Photodocumentation of Cecal Intubation</t>
  </si>
  <si>
    <t>American College of Gastroenterology</t>
  </si>
  <si>
    <t>American Society of Anesthesiologists</t>
  </si>
  <si>
    <t>Society for Vascular Surgeons</t>
  </si>
  <si>
    <t>BV-563</t>
  </si>
  <si>
    <t>BV-564</t>
  </si>
  <si>
    <t>Post-Anesthetic Transfer of Care: Use of Checklist or Protocol for Direct Transfer of Care from Procedure Room to Intensive Care Unit (ICU)</t>
  </si>
  <si>
    <t xml:space="preserve">Pelvic Organ Prolapse: Preoperative Assessment of Occult Stress Urinary Incontinence </t>
  </si>
  <si>
    <t xml:space="preserve">Pelvic Organ Prolapse: Preoperative Screening for Uterine Malignancy </t>
  </si>
  <si>
    <t>Prevention of Post-Operative Nausea and Vomiting (PONV) – Combination Therapy</t>
  </si>
  <si>
    <t>BV-565</t>
  </si>
  <si>
    <t>BV-566</t>
  </si>
  <si>
    <t>BV-567</t>
  </si>
  <si>
    <t>Proportion of Patients Sustaining a Bladder Injury at the Time of any Pelvic Organ Prolapse Repair</t>
  </si>
  <si>
    <t>Proportion of Patients Sustaining a Major Viscus Injury at the Time of Any Pelvic Organ Prolapse Repair</t>
  </si>
  <si>
    <t>Radiation Consideration for Adult CT: Utilization of Dose Lowering Techniques</t>
  </si>
  <si>
    <t>Age Appropriate Screening Colonoscopy</t>
  </si>
  <si>
    <t>American Urogynecologic Society</t>
  </si>
  <si>
    <t>American Academy of Neurology</t>
  </si>
  <si>
    <t>American College of Radiology</t>
  </si>
  <si>
    <t xml:space="preserve">Society of Interventional Radiology </t>
  </si>
  <si>
    <t>Centers for Medicare &amp; Medicaid Services</t>
  </si>
  <si>
    <t>American Gastroenterological Association</t>
  </si>
  <si>
    <t>BV-568</t>
  </si>
  <si>
    <t>BV-569</t>
  </si>
  <si>
    <t>BV-570</t>
  </si>
  <si>
    <t>BV-571</t>
  </si>
  <si>
    <t>BV-572</t>
  </si>
  <si>
    <t>BV-573</t>
  </si>
  <si>
    <t>BV-574</t>
  </si>
  <si>
    <t>BV-575</t>
  </si>
  <si>
    <t>0417</t>
  </si>
  <si>
    <t>0416</t>
  </si>
  <si>
    <t>0643</t>
  </si>
  <si>
    <t>Hepatitis C: Discussion and Shared Decision Making Surrounding Treatment Options</t>
  </si>
  <si>
    <t>Hepatitis C: Screening for Hepatocellular Carcinoma (HCC) in patients with Hepatitis C Cirrhosis</t>
  </si>
  <si>
    <t>BV-576</t>
  </si>
  <si>
    <t>Adult Kidney Disease: Referral to Hospice</t>
  </si>
  <si>
    <t>Percentage of patients aged 18 years and older with a diagnosis of end-stage renal disease (ESRD) who withdraw from hemodialysis peritoneal dialysis who are referred to hospice care.</t>
  </si>
  <si>
    <t>Renal Physicians Association</t>
  </si>
  <si>
    <t>BV-577</t>
  </si>
  <si>
    <t>Anesthesiology Smoking Abstinence</t>
  </si>
  <si>
    <t>Percentage of current smokers who abstain from cigarettes prior to anesthesia on the day of elective surgery or procedure</t>
  </si>
  <si>
    <t>BV-578</t>
  </si>
  <si>
    <t>BV-579</t>
  </si>
  <si>
    <t>Appropriate Treatment of Meticillin-Sensitive Staphylococcus Aureus (MSSA) Bacteremia</t>
  </si>
  <si>
    <t>Percentage of patients with sepsis due to Meticillin-Sensitive Staphylococcus Aureus (MSSA) bacteremia who received beta-lactam antibiotic (e.g. nafcillin, oxacillin or cefazolin) as definitive therapy.</t>
  </si>
  <si>
    <t>Infectious Diseases Society of America</t>
  </si>
  <si>
    <t>Opioid Therapy Follow-up Evaluation</t>
  </si>
  <si>
    <t>All patients 18 and older prescribed opiates for longer than six weeks duration who had a follow-up evaluation conducted at least every three months during Opioid Therapy documented in the medical record.</t>
  </si>
  <si>
    <t>Clinical Outcome Post-Endovascular Stroke Treatment</t>
  </si>
  <si>
    <t>Percentage of patients with a mRs score of 0 to 2 at 90 days following endovascular stroke intervention.</t>
  </si>
  <si>
    <t>Psoriasis: Clinical Response to Oral Systemic or Biologic Medications</t>
  </si>
  <si>
    <t>American Academy of Dermatology</t>
  </si>
  <si>
    <t>Percentage of psoriasis patients receiving oral systemic or biologic therapy who meet minimal physician- or patient-reported disease activity levels. It is implied that establishment and maintenance of an established minimum level of disease control as measured by physician- and/or patient-reported outcomes will increase patient satisfaction with and adherence to treatment.</t>
  </si>
  <si>
    <t>Depression Remission at Six Months</t>
  </si>
  <si>
    <t>0711</t>
  </si>
  <si>
    <t>Adult patients age 18 years and older with major depression or dysthymia and an initial PHQ-9 score &gt; 9 who demonstrate remission at six months defined as a PHQ-9 score less than 5. This measure applies to both patients with newly diagnosed and existing depression whose current PHQ-9 score indicates a need for treatment.</t>
  </si>
  <si>
    <t>Minnesota Community Measurement</t>
  </si>
  <si>
    <t>Documentation of Signed Opioid Treatment Agreement</t>
  </si>
  <si>
    <t>All patients 18 and older prescribed opiates for longer than six weeks duration who signed an opioid treatment agreement at least once during Opioid Therapy documented in the medical record.</t>
  </si>
  <si>
    <t>Door to Puncture Time for Endovascular Stroke Treatment</t>
  </si>
  <si>
    <t>Percentage of patients undergoing endovascular stroke treatment who have a door to puncture time of less than two hours.</t>
  </si>
  <si>
    <t>Evaluation or Interview for Risk of Opioid Misuse</t>
  </si>
  <si>
    <t>All patients 18 and older prescribed opiates for longer than six weeks duration evaluated for risk of opioid misuse using a brief validated instrument (e.g. Opioid Risk Tool, SOAAP-R) or patient interview documented at least once during Opioid Therapy in the medical record.</t>
  </si>
  <si>
    <t>Emergency Medicine: Emergency Department Utilization of CT for Minor Blunt Head Trauma for Patients Aged 18 Years and Older</t>
  </si>
  <si>
    <t>Emergency Medicine: Emergency Department Utilization of CT for Minor Blunt Head Trauma for Patients Aged 2 through 17 Years</t>
  </si>
  <si>
    <t xml:space="preserve">Rate of  Open Repair of Ascending Abdominal  Aortic Aneurysms (AAA) Where Patients Are Discharged Alive  </t>
  </si>
  <si>
    <t>American College of Emergency Physicians</t>
  </si>
  <si>
    <t>Percentage of emergency department visits for patients aged 18 years and older who presented within 24 hours of a minor blunt head trauma with a Glasgow Coma Scale (GCS) score of 15 and who had a head CT for trauma ordered by an emergency care provider who have an indication for a head CT.</t>
  </si>
  <si>
    <t xml:space="preserve">Percentage of emergency department visits for patients aged 2 through 17 years who presented within 24 hours of a minor blunt head trauma with a Glasgow Coma Scale (GCS) score of 15 and who had a head CT for trauma ordered by an emergency care provider who are classified as low risk according to the Pediatric Emergency Care Applied Research Network  prediction rules for traumatic brain injury. </t>
  </si>
  <si>
    <t>Percentage of patients undergoing open repair of abdominal aortic aneurysms (AAA) who are discharged alive.</t>
  </si>
  <si>
    <t xml:space="preserve">Varicose Vein Treatment with Saphenous Ablation: Outcome Survey </t>
  </si>
  <si>
    <t>Appropriate Assessment of Retrievable Inferior Vena Cava Filters for Removal</t>
  </si>
  <si>
    <t>Performing Cystoscopy at the Time of Hysterectomy for Pelvic Organ Prolapse to Detect Lower Urinary Tract Injury</t>
  </si>
  <si>
    <t>2063</t>
  </si>
  <si>
    <t>Percentage of patients with a diagnosis of primary headache disorder for whom advanced brain imaging was not ordered.</t>
  </si>
  <si>
    <t>Percentage of patients treated for varicose veins (CEAP C2-S) who are treated with saphenous ablation (with or without adjunctive tributary treatment) that report an improvement on a disease specific patient reported outcome survey instrument after treatment.</t>
  </si>
  <si>
    <t>Percentage of patients in whom a retrievable IVC filter is placed who, within 3 months post-placement, have a documented assessment for the appropriateness of continued filtration, device removal or the inability to contact the patient with at least two attempts</t>
  </si>
  <si>
    <t>Percentage of patients who undergo cystoscopy to evaluate for lower urinary tract injury at the time of hysterectomy for pelvic organ prolapse.</t>
  </si>
  <si>
    <t>No (Retired effective 1/1/2016)</t>
  </si>
  <si>
    <t>TOB-4 Tobacco Use: Assessing Status After Discharge</t>
  </si>
  <si>
    <t>Discharged patients who are identified through the screening process as having used tobacco products (cigarettes, smokeless tobacco, pipe, and cigars) within the past 30 days who are contacted between 15 and 30 days after hospital discharge and follow-up information regarding tobacco use status is collected.</t>
  </si>
  <si>
    <t>No (Temporarily inactivated effective with 1/1/2015 discharges; not included in composite rate)</t>
  </si>
  <si>
    <t>SUB-4 Alcohol and Drug Use: Assessing Status after Discharge</t>
  </si>
  <si>
    <t>Discharged patients who received a diagnosis of alcohol or drug disorder during their inpatient stay, who are contacted between 7 and 30 days after hospital discharge and follow-up information regarding their alcohol or drug use status post discharge is collected.</t>
  </si>
  <si>
    <t>Yes (2017)</t>
  </si>
  <si>
    <t>Yes (2017 &amp; 2018)</t>
  </si>
  <si>
    <t>HCAHPS</t>
  </si>
  <si>
    <t>Yes (2017 &amp; 2018: Communication with Nurses, Communication with Doctors, Responsiveness of Hospital Staff, Pain Management, Communication about Medicines, Cleanliness and Quietness of Hospital Environment, Discharge Information, Overall Rating of Hospital;
2018 only: 3-Item Care Transition)</t>
  </si>
  <si>
    <t>https://www.qualitynet.org/dcs/ContentServer?c=Page&amp;pagename=QnetPublic%2FPage%2FQnetTier3&amp;cid=1228775522697
https://www.qualitynet.org/dcs/ContentServer?c=Page&amp;pagename=QnetPublic%2FPage%2FQnetTier3&amp;cid=1228775522704</t>
  </si>
  <si>
    <t>Yes (Access to Care, Satisfaction with Care)</t>
  </si>
  <si>
    <t>Cigarette smoking prevalence</t>
  </si>
  <si>
    <t>BV-580</t>
  </si>
  <si>
    <t>Dental Sealants on Permanent Molars for Children</t>
  </si>
  <si>
    <t>BV-581</t>
  </si>
  <si>
    <t>Yes (Discharge Information, Medicines Explained)</t>
  </si>
  <si>
    <t>BV-582</t>
  </si>
  <si>
    <t>Mental Health Service Penetration (Broad Version)</t>
  </si>
  <si>
    <t>BV-583</t>
  </si>
  <si>
    <t>Substance Use Disorder Treatment Penetration</t>
  </si>
  <si>
    <t>Yes (Medicaid Only)</t>
  </si>
  <si>
    <t>BV-584</t>
  </si>
  <si>
    <t>Statin Therapy for Patients with Cardiovascular Disease</t>
  </si>
  <si>
    <t xml:space="preserve">Percentage of males 21–75 years of age and females 40–75 years of age during the measurement year, who were identified as having clinical atherosclerotic cardiovascular disease (ASCVD) and were dispensed at least moderate-intensity statin therapy that they remained on for at least 80 percent of the treatment period. Two rates are reported:
1. Received Statin Therapy. The percentage of members who were identified as having clinical ASCVD and were dispensed at least moderate intensity statin therapy during the measurement year.
2. Statin Adherence 80 percent. The percentage of members who were identified as having clinical ASCVD and were dispensed at least moderate-intensity statin therapy that they remained on for at least 80 percent of the treatment period. </t>
  </si>
  <si>
    <t>Yes (Provider Communication)</t>
  </si>
  <si>
    <t>BV-585</t>
  </si>
  <si>
    <t>Oral Health: Primary Caries Prevention Offered by Primary Care</t>
  </si>
  <si>
    <t>Yes (7-day)</t>
  </si>
  <si>
    <t>Yes (Combo 10)</t>
  </si>
  <si>
    <t>Adolescent Well-Care Visit</t>
  </si>
  <si>
    <t>Cholesterol Management for Patients with Cardiovascular Conditions (LDL-C Screening &amp; LDL-C Control (&lt; 100 mg/dL))</t>
  </si>
  <si>
    <t>CAHPS® Survey for Accountable Care Organizations (ACOs) Participating in Medicare Initiatives</t>
  </si>
  <si>
    <t>BV-586</t>
  </si>
  <si>
    <t>Yes [Specialist Care Composite (Adapted)]</t>
  </si>
  <si>
    <t>BV-587</t>
  </si>
  <si>
    <t>BV-588</t>
  </si>
  <si>
    <t>DLTSS Custom Survey Composite: Adult</t>
  </si>
  <si>
    <t>Vermont Patient Experience Survey</t>
  </si>
  <si>
    <t xml:space="preserve">Combination of three survey questions:
-In the last 12 months, how often did the specialist you saw seem informed and up-to-date about any care you got from other service and support providers, such as home health agencies, area agencies on aging, developmental or mental health service agencies, substance abuse providers, vocational rehabilitation, etc.?
-In the last 12 months, how often did the provider named in Question 1 seem informed and up-to-date about any care you got from other service and support providers, such as home health agencies, area agencies on aging, developmental or mental health service agencies, substance abuse providers, vocational rehabilitation, etc.?
-In the last 12 months, if you asked for something, how often did your case manager/service coordinator help you get what you needed?
</t>
  </si>
  <si>
    <t>Yes (rate not reported)</t>
  </si>
  <si>
    <t>Percentage of Accountable Care Organization (ACO) primary care physicians (PCPs) who successfully qualify for either a Medicare or Medicaid Electronic Health Record (EHR) Incentive Program incentive payment</t>
  </si>
  <si>
    <t>BV-589</t>
  </si>
  <si>
    <t>Use of an Electronic Health Record</t>
  </si>
  <si>
    <t>Assessment of Patient Experience of Care (PEoC)</t>
  </si>
  <si>
    <t>Identify the degree to which the facility employs EHR systems in their service program and use such systems to support health information exchange at times of transitions in care</t>
  </si>
  <si>
    <t>Does the facility routinely assess patient experience of care using a standardized collection protocol and a structured instrument, and if yes, which tool did they use</t>
  </si>
  <si>
    <t>ASC-1: Patient Burn</t>
  </si>
  <si>
    <t>ASC-2: Patient Fall</t>
  </si>
  <si>
    <t>ASC-3: Wrong Site, Side, Patient, Procedure, Implant</t>
  </si>
  <si>
    <t>ASC-4: All-Cause Hospital Transfer/Admission</t>
  </si>
  <si>
    <t>ASC-8: Influenza Vaccination Coverage among Healthcare Personnel</t>
  </si>
  <si>
    <t>ASC-9: Appropriate Follow-Up Interval for Normal Colonoscopy in Average Risk Patients</t>
  </si>
  <si>
    <t>0265</t>
  </si>
  <si>
    <t>0263</t>
  </si>
  <si>
    <t>Percentage of ASC admissions experiencing a burn prior to discharge</t>
  </si>
  <si>
    <t>0266</t>
  </si>
  <si>
    <t>Percentage of ASC admissions experiencing a fall in the ASC</t>
  </si>
  <si>
    <t>0267</t>
  </si>
  <si>
    <t>Percentage of ASC admissions experiencing a wrong site, wrong side, wrong patient, wrong procedure, or wrong implant event</t>
  </si>
  <si>
    <t>Rate of ASC admissions requiring a hospital transfer or hospital admission upon discharge from the ASC</t>
  </si>
  <si>
    <t>0264</t>
  </si>
  <si>
    <t>Rate of ASC patients who received IV antibiotics ordered for surgical site infection prophylaxis on time</t>
  </si>
  <si>
    <t>0431</t>
  </si>
  <si>
    <t>Percentage of healthcare personnel (HCP) who receive the influenza vaccination</t>
  </si>
  <si>
    <t>https://www.cms.gov/medicare/quality-initiatives-patient-assessment-instruments/hospitalqualityinits/hospitalcompare.html</t>
  </si>
  <si>
    <t>https://www.cms.gov/Medicare/Quality-Initiatives-Patient-Assessment-Instruments/HospitalQualityInits/Downloads/May-Hospital-Compare-Release.pdf</t>
  </si>
  <si>
    <t>https://www.medicaid.gov/state-resource-center/medicaid-and-chip-program-portal/downloads/ffy2015hhcoresetmanual.pdf</t>
  </si>
  <si>
    <t>https://www.medicaid.gov/state-resource-center/medicaid-state-technical-assistance/health-homes-technical-assistance/health-home-information-resource-center.html</t>
  </si>
  <si>
    <t>Yes (or HEDIS 2016 measure)</t>
  </si>
  <si>
    <t>Percentage of women under the age of 21 who were screened unnecessarily for cervical cancer</t>
  </si>
  <si>
    <t>1885</t>
  </si>
  <si>
    <t>Adult patients age 18 and older with major depression or dysthymia and an initial PHQ-9 score &gt; 9 who demonstrate a response to treatment at twelve months defined as a PHQ-9 score that is reduced by 50% or greater from the initial PHQ-9 score. This measure applies to patients with newly diagnosed and existing depression identified during measurement period whose PHQ-9 indicates a need for treatment.</t>
  </si>
  <si>
    <t>https://www.cms.gov/Medicare/Quality-Initiatives-Patient-Assessment-Instruments/QualityMeasures/Core-Measures.html</t>
  </si>
  <si>
    <t>https://www.cms.gov/Medicare/Quality-Initiatives-Patient-Assessment-Instruments/QualityMeasures/Downloads/ACO-and-PCMH-Primary-Care-Measures.pdf</t>
  </si>
  <si>
    <t>CMS Core Quality Measures Collaborative - ACO and PCMH/Primary Care Measures</t>
  </si>
  <si>
    <t xml:space="preserve">The Core Quality Measure Collaborative, led by the America’s Health Insurance Plans (AHIP) and its member plans’ Chief Medical Officers, leaders from CMS and the National Quality Forum (NQF), as well as national physician organizations, employers and consumers, worked hard to reach consensus on core performance measures. Through the use of a multi-stakeholder process, the Collaborative promotes alignment and harmonization of measure use and collection across payers in both the public and private sectors. </t>
  </si>
  <si>
    <t>Tuberculosis Prevention for Psoriasis, Psoriatic Arthritis and Rheumatoid Arthritis Patients on a Biological Immune Response Modifier</t>
  </si>
  <si>
    <t>https://www.cms.gov/Medicare/Quality-Initiatives-Patient-Assessment-Instruments/Value-Based-Programs/MACRA-MIPS-and-APMs/MACRA-MIPS-and-APMs.html</t>
  </si>
  <si>
    <t>http://www.catalyzepaymentreform.org/images/CPR_Employer-Purchaser_Guide_to_Quality_Measure_Selection_2015-10-23.pdf</t>
  </si>
  <si>
    <t>Catalyst for Payment Reform Employer-Purchaser Priority Measure Set</t>
  </si>
  <si>
    <t xml:space="preserve">Catalyst for Payment Reform’s (CPR) goal is to create parsimony in measurement in ways that meet the needs of employers and other health care purchasers. CPR did not create any new measures, but identified available measures that might be the most useful to purchasers at this time. Understandably, purchasers are particularly concerned about the areas where they spend the most and want to identify the best quality measures for improvement and transparency purposes in these areas. </t>
  </si>
  <si>
    <t>http://www.catalyzepaymentreform.org/how-we-catalyze/purchaser-strategy-and-tools/87-how-we-catalyze/payment-reform-toolkit/134-evaluating-payment-reform</t>
  </si>
  <si>
    <t>Average Change in Functional Status following Lumbar Spine Fusion Surgery</t>
  </si>
  <si>
    <t>2643</t>
  </si>
  <si>
    <t>For patients age 18 and older undergoing lumbar spine fusion surgery, the average change from pre-operative functional status to one year (nine to fifteen months) post-operative functional status using the Oswestry Disability Index (ODI version 2.1a) patient-reported outcome tool.</t>
  </si>
  <si>
    <t>1884</t>
  </si>
  <si>
    <t>Adult patients age 18 and older with major depression or dysthymia and an initial PHQ-9 score &gt; 9 who demonstrate a response to treatment at six months defined as a PHQ-9 score that is reduced by 50% or greater from the initial PHQ-9 score. This measure applies to both patients with newly diagnosed and existing depression identified during the defined measurement period whose current PHQ-9 score indicates a need for treatment.</t>
  </si>
  <si>
    <t>0709</t>
  </si>
  <si>
    <t>Bridges to Excellence</t>
  </si>
  <si>
    <t>Percentage of patients, regardless of age, who undergo surgical or therapeutic procedures under general or neuraxial anesthesia of 60 minutes duration or longer for whom at least one body temperature greater than or equal to 35.5 degrees Celsius (or 95.9 degrees Fahrenheit) was recorded within the 30 minutes immediately before or the 15 minutes immediately after anesthesia end time</t>
  </si>
  <si>
    <t>Claims/Clinical Data</t>
  </si>
  <si>
    <t xml:space="preserve">
Joint Commission Accountability Measure List</t>
  </si>
  <si>
    <t xml:space="preserve">
CMS Medicare Hospital Compare</t>
  </si>
  <si>
    <t xml:space="preserve">
CMS Medicare Part C &amp; D Star Ratings Measures</t>
  </si>
  <si>
    <t xml:space="preserve">
CMS Core Quality Measures Collaborative - ACO and PCMH/Primary Care Measures</t>
  </si>
  <si>
    <t>National Hospital  and Ambulatory Measure Sets</t>
  </si>
  <si>
    <t>This measure assesses the number of patients who received venous thromboembolism (VTE) prophylaxis or have documentation why no VTE prophylaxis was given the day of or the day after hospital admission or surgery end date for surgeries that start the day of or the day after hospital admission. This measure is part of a set of six nationally implemented prevention and treatment measures that address VTE that are used in The Joint Commission’s accreditation process.</t>
  </si>
  <si>
    <t xml:space="preserve">Percentage of children ages 3 to 18 that were diagnosed with pharyngitis, dispensed an antibiotic, and received a group A streptococcus test for the episode </t>
  </si>
  <si>
    <t>Yes
ACO 01 (NQF #0005):  Getting Timely Care, Appointments, and Information 
ACO-2 (NQF #0005):  How Well Your Providers Communicate 
ACO-3 (NQF #0005):  Patient Rating of Provider 
ACO-4 (NQF NA):  Access to Specialist 
ACO-5 (NQF NA):  Health Promotion and Education 
ACO-6 (NQF NA):  Shared Decision Making 
ACO 7 (NQF #0006):  Health Status/Functional Status
ACO-34 (NQF NA):  Stewardship of Patient Resources</t>
  </si>
  <si>
    <t>2605</t>
  </si>
  <si>
    <t>Percentage of discharges for patients 18 years of age and older who had a visit to the emergency department with a primary diagnosis of mental health or alcohol or other drug dependence during the measurement year AND who had a follow-up visit with any provider with a corresponding primary diagnosis of mental health or alcohol or other drug dependence within 7- and 30-days of discharge.
Four rates are reported: 
- The percentage of emergency department visits for mental health for which the patient received follow-up within 7 days of discharge.
- The percentage of emergency department visits for mental health for which the patient received follow-up within 30 days of discharge.
- The percentage of emergency department visits for alcohol or other drug dependence for which the patient received follow-up within 7 days of discharge.
- The percentage of emergency department visits for alcohol or other drug dependence for which the patient received follow-up within 30 days of discharge.</t>
  </si>
  <si>
    <t>CMMI SIM Recommended Model Performance Metrics</t>
  </si>
  <si>
    <t xml:space="preserve">
CMMI SIM Recommended Model Performance Metrics</t>
  </si>
  <si>
    <t>MORT-30-COPD: COPD Mortality Rate</t>
  </si>
  <si>
    <t>The measure estimates a hospital-level 30-day risk-standardized mortality rate (RSMR), defined as death from any cause within 30 days after the index admission date, for patients discharged from the hospital with either a principal discharge diagnosis of COPD or a principal discharge diagnosis of respiratory failure with a secondary discharge diagnosis of acute exacerbation of COPD. CMS annually reports the measure for patients who are aged 65 or older, are enrolled in fee-for-service (FFS) Medicare, and hospitalized in non-federal hospitals.</t>
  </si>
  <si>
    <t>PSI-14-POSTOP-DEHIS: Postoperative wound dehiscence</t>
  </si>
  <si>
    <t>PSI-90-SAFETY: Complications/Patient Safety for Selected Indicators (Composite)</t>
  </si>
  <si>
    <t>This measure estimates a hospital-level 30-day risk-standardized readmission rate (RSRR) for patients discharged from the hospital after undergoing isolated coronary artery bypass graft (CABG) surgery. The outcome is defined as unplanned readmission for any cause within 30 days of the discharge date for the index admission.
The Centers for Medicare &amp; Medicaid Services (CMS) annually reports the measure for individuals who are 65 years and over and are Medicare Fee-for-Service (FFS) beneficiaries hospitalized in non-federal hospitals.</t>
  </si>
  <si>
    <t>The measure estimates a hospital-level, risk-standardized mortality rate (RSMR) for patients 18 years and older discharged from the hospital following a qualifying isolated coronary artery bypass graft (CABG) procedure. Mortality is defined as death from any cause within 30 days of the procedure date of an index CABG admission.
The Centers for Medicare &amp; Medicaid (CMS) annually reports the measure for individuals who are 65 years and older and are Medicaid Fee-for-Service (FFS) beneficiaries hospitalized in non-federal hospitals.</t>
  </si>
  <si>
    <t>2558</t>
  </si>
  <si>
    <t>2515</t>
  </si>
  <si>
    <t>ASC-6: Safe Surgery Checklist</t>
  </si>
  <si>
    <t xml:space="preserve">The use of a Safe Surgery Checklist for surgical procedures that includes safe surgery practices during each of the three critical perioperative periods: the period prior to the administration of anesthesia, the period prior to skin incision, and the period of closure of incision and prior to the patient leaving the operating room </t>
  </si>
  <si>
    <t>Participation in a systematic database for nursing sensitive care</t>
  </si>
  <si>
    <t>Median time patients spent in the emergency department before they were seen by a healthcare professional
Note: Hospital Compare described measure as "average number of minutes"</t>
  </si>
  <si>
    <t>Percentage of patients who left the emergency department before being seen</t>
  </si>
  <si>
    <t>Participation in a systematic qualified clinical database registry involves: 
a. Physician or other clinician submits standardized data elements to registry
b. Data elements are applicable to consensus endorsed quality measures
c. Registry measures shall include at least two (2) representative NQF consensus endorsed measures for registry's clinical topic(s) and report on all patients eligible for the selected measures.
d. Registry provides calculated measures results, benchmarking, and quality improvement information to individual physicians and clinicians.
e. Registry must receive data from more than 5 separate practices and may not be located (warehoused) at an individual group’s practice. Participation in a national or state-wide registry is encouraged for this measure.
f. Registry may provide feedback directly to the provider’s local registry if one exists.</t>
  </si>
  <si>
    <t>0493</t>
  </si>
  <si>
    <t>Documents if the hospital reports whether or not it participates in a systematic clinical database registry for stroke care</t>
  </si>
  <si>
    <t>Each year, Medicare checks each plan to see if there are problems with the plan. For
example, Medicare checks whether:
-Members are having problems getting services, and 
-Plan are following all of Medicare's rules.
Medicare gives the plan a score from 0 to 100. Plans get a lower score when Medicare finds problems. A higher score is better because it means Medicare found fewer problems.</t>
  </si>
  <si>
    <t>This measure estimates the risk-standardized rate of all-cause, unplanned, hospital readmissions for patients who have been admitted to a Skilled Nursing Facility (SNF) (Medicare fee-for-service [FFS] beneficiaries) within 30 days of discharge from their prior proximal hospitalization. The prior proximal hospitalization is defined as an admission to an IPPS, CAH, or a psychiatric hospital. The measure is based on data for 12 months of SNF admissions. 
A risk-adjusted readmission rate for each facility is calculated as follows:
Step 1: Calculate the standardized risk ratio of the predicted number of readmissions at the facility divided by the expected number of readmissions for the same patients if treated at the average facility. The magnitude of the risk-standardized ratio is the indicator of a facility’s effects on readmission rates. 
Step 2: The standardized risk ratio is then multiplied by the mean rate of readmission in the population (i.e., all Medicare FFS patients included in the measure) to generate the facility-level standardized readmission rate. 
For this measure, readmissions that are usually for planned procedures are excluded. Please refer to the Appendix, Tables 1 - 5 for a list of planned procedures.
The measure specifications are designed to harmonize with CMS’ hospital-wide readmission (HWR) measure to the greatest extent possible. The HWR (NQF #1789) estimates the hospital-level, risk-standardize rate of unplanned, all-cause readmissions within 30 days of a hospital discharge and uses the same 30-day risk window as the SNFRM.</t>
  </si>
  <si>
    <t>Rate of risk-standardized, acute, unplanned hospital admissions among beneficiaries 65
years and older with diabetes who are assigned or aligned to the ACO.</t>
  </si>
  <si>
    <t>Rate of risk-standardized, acute, unplanned hospital admissions among beneficiaries 65
years and older with heart failure who are assigned or aligned to the ACO.</t>
  </si>
  <si>
    <t>Rate of risk-standardized acute, unplanned hospital admissions among beneficiaries 65
years and older with MCCs who are assigned or aligned to the ACO</t>
  </si>
  <si>
    <t>Question asked: 
“Thinking back to just before
you were pregnant, how did you feel about becoming pregnant?” 
Responses: 
(1) I wanted to be pregnant sooner, 
(2) I wanted to be pregnant later, 
(3) I wanted to be pregnant then, 
(4) I didn’t want to be pregnant
then or any time in the future, 
(5) I don’t know. 
“Don’t know” responders were excluded from the analysis.</t>
  </si>
  <si>
    <t>For members 18 years of age and older, the number of acute inpatient psychiatric stays during the measurement year that were followed by an acute readmission for a psychiatric diagnosis within 30 days</t>
  </si>
  <si>
    <t>Percentage of males 21 to 75 years of age and females 40 to 75 years of age during the measurement year who were identified as having clinical atherosclerotic cardiovascular disease (ASCVD) and who were dispensed at least one high- or moderate-intensity statin medication during the measurement year</t>
  </si>
  <si>
    <t>One rate for each: Percentage of Generic Prescriptions for ACE inhibitors or angiotensin II receptor blockers (ARBs), attention deficit hyperactivity
disorder(ADHD) Medications, PPIs (proton pump inhibitors), SSRIs, SNRIs, and other Second Generation Antidepressants, Statins</t>
  </si>
  <si>
    <t>Percentage of avoidable ER visits, including: 
-Access to specialty care
-Physician unavailable after hours
-Physician not aware of member's ER activity
-Sent to the emergency room by PCP for test and procedures that their physician could not
perform in their office
-Member did not want to miss work
-Unable to obtain same day appointment
-Member unable to obtain outpatient diagnostic test in timely manner
-Rural Area and the only source of care for the beneficiary
-Member seeking drugs
-ER viewed as usual source of care by member
-ER's instruct member to return instead of instructing member to seek follow-up care with primary
care physician (PCP)
-Transportation issues
-Lack of access to telephone
-Language Barriers
-Member unaware of plan advice line or other triage care
-Member was not sure what else to do
-Member did not want to call PCP or wait for an appointment
-Do not know
-Other, please specify</t>
  </si>
  <si>
    <t>The rate of screening and surveillance colonoscopies for which photodocumentation of landmarks of cecal intubation is performed to establish a complete examination</t>
  </si>
  <si>
    <t>Percentage of patients, regardless of age, who are under the care of an anesthesia practitioner and are admitted to a PACU in which a post-anesthetic formal transfer of care protocol or checklist which includes the key transfer of care elements is utilized</t>
  </si>
  <si>
    <t>Percentage of patients, regardless of age, who undergo a procedure under anesthesia and are admitted to an Intensive Care Unit (ICU) directly from the anesthetizing location, who have a documented use of a checklist or protocol for the transfer of care from the responsible anesthesia practitioner to the responsible ICU team or team member</t>
  </si>
  <si>
    <t>Percentage of patients undergoing appropriate preoperative evaluation for the indication of stress urinary incontinence per ACOG/AUGS/AUA guidelines</t>
  </si>
  <si>
    <t>Percentage of patients who are screened for uterine malignancy prior to surgery for pelvic organ prolapse</t>
  </si>
  <si>
    <t>Percentage of patients, aged 18 years and older, who undergo a procedure under an inhalational general anesthetic, AND who have three or more risk factors for post-operative nausea and vomiting (PONV), who receive combination therapy consisting of at least two prophylactic pharmacologic antiemetic agents of different classes preoperatively or intraoperatively</t>
  </si>
  <si>
    <t>Percentage of patients undergoing any surgery to repair pelvic organ prolapse who sustains an injury to the bladder recognized either during or within 1 month after surgery</t>
  </si>
  <si>
    <t>Percentage of patients undergoing surgical repair of pelvic organ prolapse that is complicated by perforation of a major viscus at the time of index surgery that is recognized intraoperative or within 1 month after surgery</t>
  </si>
  <si>
    <t>Percentage of patients undergoing a pelvic organ prolapse repair who sustain an injury to the ureter recognized either during or within 1 month after surgery</t>
  </si>
  <si>
    <t>Percentage of patients with a diagnosis of primary headache disorder whose health related quality of life (HRQoL) was assessed with a tool(s) during at least two visits during the 12 month measurement period AND whose health related quality of life score stayed the same or improved</t>
  </si>
  <si>
    <t>Percentage of final reports for patients aged 18 years and older undergoing CT with documentation that one or more of the following dose reduction techniques were used:
-Automated exposure control
-Adjustment of the mA and/or kV according to patient size
-Use of iterative reconstruction technique</t>
  </si>
  <si>
    <t>Percentage of the following patients—all considered at high risk of cardiovascular events—who were prescribed or were on statin therapy during the measurement period: 
-Adults aged ≥ 21 years who were previously diagnosed with or currently have an active diagnosis of clinical atherosclerotic cardiovascular disease (ASCVD); OR
-Adults aged ≥21 years with a fasting or direct low-density lipoprotein cholesterol (LDL-C) level ≥ 190 mg/dL;
-Adults aged 40-75 years with a diagnosis of diabetes with a fasting or direct LDL-C level of 70-189 mg/dL</t>
  </si>
  <si>
    <t>Percentage of members with a mental health service need who received mental health services during the measurement period</t>
  </si>
  <si>
    <t>Percentage of members with a substance use disorder service need who received substance use disorder services during the measurement period</t>
  </si>
  <si>
    <t>No longer endorsed</t>
  </si>
  <si>
    <t>0403</t>
  </si>
  <si>
    <t>0407</t>
  </si>
  <si>
    <t>NCQA developed the optional Distinction in Patient Experience Reporting to help practices capture patient and family feedback through the newly developed Consumer Assessment of Healthcare Providers and Systems (CAHPS) Patient-Centered Medical Home (PCMH) Survey. Because consumer experience is a critical component of quality of care, giving more prominence to patient engagement is a crucial change to the PCMH program.  The CAHPS PCMH Survey assesses several domains of care: 
-Access
-Information
-Communication
-Coordination of care
-Comprehensiveness
-Self-management support and shared decision making.</t>
  </si>
  <si>
    <t xml:space="preserve">The measure a) tracks the extent to which the PCMP or clinic (determined by the provider number used for billing) applies Fluoride Varnish (FV) as part of routine preventive health visits in primary care and b) tracks the degree to which each billing entity’s use of the FV code increases from year to year (more children receiving varnish and more children/youth receiving FV at least two times a year according to ADA and USPSTF Grade B recommendations).
This provider-level measure addresses how well primary care medical providers are providing preventive FV for prevention of dental caries, at either the provider or health plan level. Evidence exists regarding the benefits of FV reversing demineralization and enhancing remineralization of tooth enamel; both actions reducing caries. The USPSTF recommends that primary care clinicians apply fluoride varnish to the primary teeth of all infants and children starting at the age of primary tooth eruption (B recommendation). This measure addresses the need for greater access to preventive dental care. This measure also meets the National Priority of population health. </t>
  </si>
  <si>
    <t>Washington Health Care Authority (homegrown)</t>
  </si>
  <si>
    <t>Washington DSHS (homegrown)</t>
  </si>
  <si>
    <t>Washington Health Alliance (homegrown)</t>
  </si>
  <si>
    <t>Washington State Hospital Association (homegrown)</t>
  </si>
  <si>
    <t>Percent of patients regardless of age, with a diagnosis of dementia for whom an assessment of cognition is performed and the results reviewed at least once within a 12 month period</t>
  </si>
  <si>
    <t>Percentage of patients aged 13 years and older with a diagnosis of HIV/AIDS, with at least two visits during the measurement year, with at least 90 days between each visit, whose most recent HIV RNA level is &lt;200 copies/mL</t>
  </si>
  <si>
    <t>Percentage of children age 0-20 years, who received a fluoride varnish application during the measurement period</t>
  </si>
  <si>
    <t>This shows how much the health plan’s performance has improved or declined from one year to the next year.   To calculate the plan’s improvement rating, Medicare compares the plan’s previous scores to its current scores for all of the topics shown on this website. Then Medicare averages the results to give the plan its improvement rating. 
If a plan receives 1 or 2 stars, it means, on average, the plan’s scores have declined (gotten worse). 
If a plan receives 3 stars, it means, on average, the plan’s scores have stayed about the same. 
If a plan receives 4 or 5 stars, it means, on average, the plan’s scores have improved. 
  Keep in mind that a plan that is already doing well in most areas may not show much improvement. It is also possible that a plan can start with low ratings, show a lot of improvement, and still not be performing very well.</t>
  </si>
  <si>
    <t>Percentage of patients, regardless of age, with a current diagnosis of melanoma or a history of melanoma whose information was entered, at least once within a 12 month period, into a recall system that includes:
 • A target date for the next complete physical skin exam, AND
 • A process to follow up with patients who either did not make an appointment within the specified timeframe or who missed a scheduled appointment</t>
  </si>
  <si>
    <t>Functional Deficit: Change in Risk-Adjusted Functional Status for Patients with Neck, Cranium, Mandible, Thoracic Spine, Ribs, or Other General Orthopedic Impairments</t>
  </si>
  <si>
    <t>Percentage of patients aged 18 or older that receive treatment for a functional deficit secondary to a diagnosis that affects the neck, cranium, mandible, thoracic spine, ribs, or other general orthopedic impairment in which the change in their Risk-Adjusted Functional Status is measured</t>
  </si>
  <si>
    <t>Percentage of patients aged 18 years and older with a diagnosis of coronary artery disease (CAD) seen within a 12 month period with results of an evaluation of level of activity and an assessment of whether anginal symptoms are present or absent with appropriate management of anginal symptoms within a 12 month period</t>
  </si>
  <si>
    <t>This is a measure based on whether quantitative evaluation of Human Epidermal Growth Factor Receptor 2 Testing (her2) by immunohistochemistry (IHC) uses the system recommended in the current ASCO/CAP Guidelines for Human Epidermal Growth Factor Receptor 2 Testing in breast cancer</t>
  </si>
  <si>
    <t>Image confirmation of lesion(s) targeted for image guided excisional biopsy or image guided partial mastectomy in patients with nonpalpable, image-detected breast lesion(s). Lesions may include: microcalcifications, mammographic or sonographic mass or architectural distortion, focal suspicious abnormalities on magnetic resonance imaging (MRI) or other breast imaging amenable to localization such as positron emission tomography (PET) mammography, or a biopsy marker demarcating site of confirmed pathology as established by previous core biopsy</t>
  </si>
  <si>
    <t>Percentage of medical records of patients aged 18 years and older with a diagnosis of major depressive disorder (MDD) and a specific diagnosed comorbid condition (diabetes, coronary artery disease, ischemic stroke, intracranial hemorrhage, chronic kidney disease [stages 4 or 5], End Stage Renal Disease [ESRD] or congestive heart failure) being treated by another clinician with communication to the clinician treating the comorbid condition</t>
  </si>
  <si>
    <t>Percentage of patients aged 18 years and older with a diagnosis of nonvalvular atrial fibrillation (AF) or atrial flutter whose assessment of the specified thromboembolic risk factors indicate one or more high-risk factors or more than one moderate risk factor, as determined by CHADS2 risk stratification, who are prescribed warfarin OR another oral anticoagulant drug that is FDA approved for the prevention of thromboembolism</t>
  </si>
  <si>
    <t>Percentage of patients whose providers are ensuring active tuberculosis prevention either through yearly negative standard tuberculosis screening tests or are reviewing the patient’s history to determine if they have had appropriate management for a recent or prior positive test</t>
  </si>
  <si>
    <t>Healthcare workers given influenza vaccination</t>
  </si>
  <si>
    <r>
      <t xml:space="preserve">Percentage of patient responses to multiple testing tools. Tools include the In-Center Hemodialysis 
Composite Score: The proportion of respondents answering each of response options for each of the items summed across the items within a composite to yield the composite measure score. ( Nephrologists’ Communication and Caring, Quality of Dialysis Center Care and Operations, Providing Information to Patients)
</t>
    </r>
    <r>
      <rPr>
        <b/>
        <sz val="14"/>
        <color rgb="FF595959"/>
        <rFont val="Arimo"/>
        <family val="2"/>
      </rPr>
      <t>Overall Rating:</t>
    </r>
    <r>
      <rPr>
        <sz val="14"/>
        <color rgb="FF595959"/>
        <rFont val="Arimo"/>
        <family val="2"/>
      </rPr>
      <t xml:space="preserve"> a summation of responses to the rating items grouped into 3 levels</t>
    </r>
  </si>
  <si>
    <t>No (Temporarily inactivated effective 7/1/2014 discharges and retired effective 1/1/2016)</t>
  </si>
  <si>
    <t>The CAHPS® Nursing Home Survey: Discharged Resident Instrument is a mail survey instrument to gather information on the experience of short stay (5 to 100 days) residents recently discharged from nursing homes. This survey can be used in conjunction with the CAHPS Nursing Home Survey: Family Member Instrument and the Long Stay Resident Instrument. The survey instrument provides nursing home level scores on 4 global items. In addition, the survey provides nursing home level scores on summary measures valued by consumers; these summary measures or composites are currently being analyzed. The composites may include those valued by long stay residents: 
1. Environment
2. Care
3. Communication &amp; Respect
4. Autonomy
5. Activities</t>
  </si>
  <si>
    <t>Percentage of women 40-69 years of age who had a mammogram to screen for breast cancer</t>
  </si>
  <si>
    <t>Percentage of women 21-64 years of age, who received one or more Pap tests to screen for cervical cancer</t>
  </si>
  <si>
    <t>Percentage of patients 65 years of age and older who have ever received a pneumococcal vaccine</t>
  </si>
  <si>
    <t>Set A</t>
  </si>
  <si>
    <t>Link to Measure Source Website</t>
  </si>
  <si>
    <t>BV-558</t>
  </si>
  <si>
    <t>BV-590</t>
  </si>
  <si>
    <t>BV-591</t>
  </si>
  <si>
    <t>BV-592</t>
  </si>
  <si>
    <t>BV-593</t>
  </si>
  <si>
    <t>BV-594</t>
  </si>
  <si>
    <t>BV-595</t>
  </si>
  <si>
    <t>BV-596</t>
  </si>
  <si>
    <t>BV-597</t>
  </si>
  <si>
    <t>BV-598</t>
  </si>
  <si>
    <t>BV-599</t>
  </si>
  <si>
    <t>BV-600</t>
  </si>
  <si>
    <t>BV-601</t>
  </si>
  <si>
    <t>BV-602</t>
  </si>
  <si>
    <t>BV-603</t>
  </si>
  <si>
    <t>BV-298</t>
  </si>
  <si>
    <t>BV-481</t>
  </si>
  <si>
    <t>Yes (ACO Only)</t>
  </si>
  <si>
    <t>Yes (Access to Care Composite, Communications Composite, Shared Decision-Making Composite, Self-Management Support Composite, Comprehensiveness Composite, Office Staff Composite, Information Composite, Coordination of Care Composite)</t>
  </si>
  <si>
    <t>Yes (Core)</t>
  </si>
  <si>
    <t>Yes (7-day) [Core]</t>
  </si>
  <si>
    <t>CAHPS PCMH Survey</t>
  </si>
  <si>
    <t>Yes (for Primary Care) [Core]</t>
  </si>
  <si>
    <t>Yes (Menu)</t>
  </si>
  <si>
    <t>Yes (Medicaid Only) [Menu]</t>
  </si>
  <si>
    <t>Yes (Access to Specialist) [Menu]</t>
  </si>
  <si>
    <t>Yes [Menu]</t>
  </si>
  <si>
    <t>2375</t>
  </si>
  <si>
    <t>Yes (ACO Only) [Menu]</t>
  </si>
  <si>
    <t>Yes (Postpartum Care Only) [Menu]</t>
  </si>
  <si>
    <t>Percent of Prescriptions that are Generic Scripts</t>
  </si>
  <si>
    <t>Yes (Inpatient Visits/1000 - General Hospital/Acute Care) [Menu]</t>
  </si>
  <si>
    <t>Rhode Island SIM Aligned Measure Set for ACOs</t>
  </si>
  <si>
    <t>Rhode Island SIM Aligned Measure for ACOs (Core and Menu Set)</t>
  </si>
  <si>
    <t>http://www.ohic.ri.gov/ohic-reformandpolicy.php</t>
  </si>
  <si>
    <t>Yes (OP-29)</t>
  </si>
  <si>
    <t>Yes (OP-30)</t>
  </si>
  <si>
    <t>Yes (OP-25: Outpatient; SM-SS-CHECK: Inpatient)</t>
  </si>
  <si>
    <t>Percentage of all prescriptions that are generic scripts
Numerator: number of generic prescriptions paid during the calendar year
Denominator: number of prescriptions paid during the calendar year</t>
  </si>
  <si>
    <t>RI SIM Alignment Group (Homegrown)</t>
  </si>
  <si>
    <t>Follow-Up After Emergency Department Visit for Mental Illness and Alcohol and Other Drug Dependence</t>
  </si>
  <si>
    <t>FUM</t>
  </si>
  <si>
    <t>FUA</t>
  </si>
  <si>
    <t>Follow-Up After Emergency Department Visit for Mental Illness</t>
  </si>
  <si>
    <t>Standardized Healthcare-Associated Infection Ratio</t>
  </si>
  <si>
    <t>HAI</t>
  </si>
  <si>
    <t>Hospital-reported standard infection ratios (SIR) for four different healthcare-associated infections (HAI), adjusted for the proportion of members discharged from each health plan’s contracted acute care hospital. The measure reports the percentage of total discharges from hospitals with a high, moderate, low or unavailable SIR, next to a total plan-weighted SIR for each of the following infections:
• HAI-1: Central line-associated blood stream infections (CLABSI).
• HAI-2: Catheter-associated urinary tract infections (CAUTI).
• HAI-5: Methicillin-resistant Staphylococcus aureus blood laboratory-identified events (bloodstream infections) (MRSA).
• HAI-6: Clostridium difficile laboratory-identified events (intestinal infections) (CDIFF).
Note: A lower SIR indicates better performance. SIRs &gt;1.0 indicate that more infections occurred than expected; SIRs &lt;1.0 indicate fewer infections occurred than expected.</t>
  </si>
  <si>
    <t>Depression Remission or Response for Adolescents and Adults</t>
  </si>
  <si>
    <t>DRR</t>
  </si>
  <si>
    <t xml:space="preserve">Utilization of the PHQ-9 to Monitor Depression Symptoms for Adolescents and Adults </t>
  </si>
  <si>
    <t>DMS</t>
  </si>
  <si>
    <t>Yes (Supplemental)</t>
  </si>
  <si>
    <t>Yes (Timeliness of Prenatal Care) [Core]; (Postpartum Care) [Supplemental]</t>
  </si>
  <si>
    <t>Adult Access to Preventive/Ambulatory Health Services</t>
  </si>
  <si>
    <t>Adult BMI Assessment</t>
  </si>
  <si>
    <t>Yes (Combo 3) [Core]; 
(Combo 10) [Supplemental]</t>
  </si>
  <si>
    <t>Asthma Medication Ratio</t>
  </si>
  <si>
    <t>1800</t>
  </si>
  <si>
    <t>AMR</t>
  </si>
  <si>
    <t>Medi-Cal P4P Measure Set</t>
  </si>
  <si>
    <t>http://www.iha.org/our-work/accountability/medi-cal/standardizing-p4p</t>
  </si>
  <si>
    <t>http://www.iha.org/sites/default/files/files/page/medi-cal-p4p-core-measure-set-august-2016.pdf
http://www.iha.org/sites/default/files/files/page/medi-cal-p4p-supplemental-measure-set.pdf</t>
  </si>
  <si>
    <t>IHA is leading an effort among Medi-Cal plans and provider organizations to create a standardized measure set for all Medi-Cal P4P programs. The voluntary effort aims to “strengthen the signal” from plans to providers regarding high-priority measures, and to reduce measurement burden among providers working with multiple plans.  IHA recruited an Advisory Committee, made up of representatives from Medi-Cal managed care plans, providers serving Medi-Cal beneficiaries, the Department of Health Care Services, and other stakeholders to support this work.
Over the first year of the project, IHA’s Advisory Committee reached consensus on a core measure set that all Medi-Cal plans could incorporate into their existing P4P programs and a menu of additional measures that plans can use to supplement the core measure set at the local level.</t>
  </si>
  <si>
    <t xml:space="preserve">
CMS Core Set of Children’s Health Care Quality Measures for Medicaid and CHIP (Child Core Set)
</t>
  </si>
  <si>
    <t xml:space="preserve">
CMS Core Set of Health Care Quality Measures for Adults Enrolled in Medicaid (Medicaid Adult Core Set)</t>
  </si>
  <si>
    <t xml:space="preserve">
Catalyst for Payment Reform Employer-Purchaser Measure Set</t>
  </si>
  <si>
    <t xml:space="preserve">CMS Core Set of Children’s Health Care Quality Measures for Medicaid and CHIP (Child Core Set) </t>
  </si>
  <si>
    <t>CMS Core Set of Health Care Quality Measures for Adults Enrolled in Medicaid (Medicaid Adult Core Set)</t>
  </si>
  <si>
    <t>CMS Medicare Hospital Compare</t>
  </si>
  <si>
    <t>Federal</t>
  </si>
  <si>
    <t>National</t>
  </si>
  <si>
    <t xml:space="preserve">
CMS Medicare Shared Savings Program (MSSP) ACO
</t>
  </si>
  <si>
    <t>CMS Medicare Shared Savings Program (MSSP) ACO</t>
  </si>
  <si>
    <t>Set B</t>
  </si>
  <si>
    <t>Set C</t>
  </si>
  <si>
    <t>Set D</t>
  </si>
  <si>
    <t>Set E</t>
  </si>
  <si>
    <t>Set F</t>
  </si>
  <si>
    <t>Set G</t>
  </si>
  <si>
    <t>Set H</t>
  </si>
  <si>
    <t>Set I</t>
  </si>
  <si>
    <t>Set J</t>
  </si>
  <si>
    <t xml:space="preserve">
Medi-Cal P4P Measure Set
</t>
  </si>
  <si>
    <t xml:space="preserve">
Oregon CCO Incentive Measures
</t>
  </si>
  <si>
    <t xml:space="preserve">
Oregon CCO State Performance “Test” Measures
</t>
  </si>
  <si>
    <t>CMS Hospital Value-Based Purchasing</t>
  </si>
  <si>
    <t>Vermont ACO Pilot Core Performance Measures for Payment and Reporting</t>
  </si>
  <si>
    <t>Oregon Health Authority (OHA) Coordinated Care Organization (CCO) State Performance “Test” Measures.  OHA is accountable to CMS (financial penalties).</t>
  </si>
  <si>
    <t>Oregon Health Authority (OHA) Coordinated Care Organization (CCO) Incentive Measures.  CCOs are accountable to OHA (financial incentives).</t>
  </si>
  <si>
    <t>Oregon CCO State Performance "Test" Measures</t>
  </si>
  <si>
    <t>Oregon CCO Incentive Measures</t>
  </si>
  <si>
    <t xml:space="preserve">Washington State Common Measure Set for Health Care Quality and Cost </t>
  </si>
  <si>
    <t xml:space="preserve">
Washington State Common Measure Set for Health Care Quality and Cost 
</t>
  </si>
  <si>
    <t xml:space="preserve">
Vermont ACO Pilot Core Performance Measures for Payment and Reporting
</t>
  </si>
  <si>
    <t>CY 2017</t>
  </si>
  <si>
    <t>May 2015</t>
  </si>
  <si>
    <t>October 2015</t>
  </si>
  <si>
    <t>CY 2016</t>
  </si>
  <si>
    <t>February 2016</t>
  </si>
  <si>
    <t>FY 2017 and FY 2018</t>
  </si>
  <si>
    <t>May 2016</t>
  </si>
  <si>
    <r>
      <t xml:space="preserve">Rhode Island SIM Aligned Measure Set for ACOs
</t>
    </r>
    <r>
      <rPr>
        <b/>
        <sz val="14"/>
        <color rgb="FFC5D9F1"/>
        <rFont val="Arimo"/>
        <family val="2"/>
      </rPr>
      <t>Version Date: CY 2016</t>
    </r>
  </si>
  <si>
    <r>
      <t xml:space="preserve">Vermont ACO Pilot Core Performance Measures for Payment and Reporting
</t>
    </r>
    <r>
      <rPr>
        <b/>
        <sz val="14"/>
        <color rgb="FFC5D9F1"/>
        <rFont val="Arimo"/>
        <family val="2"/>
      </rPr>
      <t>Version Date: CY 2016</t>
    </r>
  </si>
  <si>
    <t>Version Date: FY 2017 and FY 2018</t>
  </si>
  <si>
    <t xml:space="preserve">
CMS Hospital Value-Based Purchasing</t>
  </si>
  <si>
    <r>
      <t xml:space="preserve">Medi-Cal P4P Measure Set
</t>
    </r>
    <r>
      <rPr>
        <b/>
        <sz val="14"/>
        <color rgb="FFC5D9F1"/>
        <rFont val="Arimo"/>
        <family val="2"/>
      </rPr>
      <t>Version Date: CY 2017</t>
    </r>
  </si>
  <si>
    <t>Yes (ED-1b)</t>
  </si>
  <si>
    <t>ED-1b: Median Time from ED Arrival to ED Departure for Admitted ED Patients</t>
  </si>
  <si>
    <t>Yes (ED-2b)</t>
  </si>
  <si>
    <t>ED-2b: Admit Decision Time to ED Departure Time for Admitted Patients</t>
  </si>
  <si>
    <t>Staphylococcal and gram negative septicemias or bacteremias in high-risk newborns</t>
  </si>
  <si>
    <t>Health Care-Associated Bloodstream Infections in Newborns (PC-04)</t>
  </si>
  <si>
    <t>1731</t>
  </si>
  <si>
    <t>Yes (OP-18)</t>
  </si>
  <si>
    <t>OP-1: Median Time to Fibrinolysis</t>
  </si>
  <si>
    <t>Median time from emergency department arrival to administration of fibrinolytic therapy in ED patients with ST-segment elevation or left bundle branch block (LBBB) on the electrocardiogram (ECG) performed closest to ED arrival and prior to transfer</t>
  </si>
  <si>
    <t>0287</t>
  </si>
  <si>
    <t>Measure specifications as outlined within these resources are subject to change. We will revise the measures as updates become available.</t>
  </si>
  <si>
    <r>
      <rPr>
        <b/>
        <sz val="14"/>
        <color theme="1" tint="0.34998626667073579"/>
        <rFont val="Arimo"/>
        <family val="2"/>
      </rPr>
      <t>Instructions:</t>
    </r>
    <r>
      <rPr>
        <sz val="14"/>
        <color theme="1" tint="0.34998626667073579"/>
        <rFont val="Georgia"/>
        <family val="1"/>
      </rPr>
      <t xml:space="preserve">
• Enter Measures for Consideration in Columns A through J.
• Begin with entering known NQF number in Column C (note: you must enter a 4-digit number (e.g., 0002 not 2 or 02)).
• 'Measure Name', 'Steward', 'CMS Number', 'Description, and 'Data Source' will auto-populate for measures that have a known NQF number and are currently included in the Measure Crosswalk tab. 
• Enter all remaining information manually.
</t>
    </r>
  </si>
  <si>
    <r>
      <rPr>
        <b/>
        <sz val="14"/>
        <color theme="1" tint="0.34998626667073579"/>
        <rFont val="Arimo"/>
        <family val="2"/>
      </rPr>
      <t>Instructions:</t>
    </r>
    <r>
      <rPr>
        <sz val="14"/>
        <color theme="1" tint="0.34998626667073579"/>
        <rFont val="Georgia"/>
        <family val="1"/>
      </rPr>
      <t xml:space="preserve">
• Identify, using the drop-down box in Row 4, the Selection Criteria identified as "Include" from Selection Criteria Worksheet .
• If your program identifies new criteria (not included on Selection Criteria worksheet) add those by manually typing into the cell in row 5. 
• For every measure, answer "Yes", "Somewhat" or "No" for every Selection Criteria using the drop-down box in each row, to select your answer.
• Manually enter measure-specific comments (e.g., benchmark, etc.) for each Criterion.
</t>
    </r>
  </si>
  <si>
    <r>
      <rPr>
        <b/>
        <sz val="14"/>
        <color theme="1" tint="0.34998626667073579"/>
        <rFont val="Arimo"/>
        <family val="2"/>
      </rPr>
      <t>Instructions:</t>
    </r>
    <r>
      <rPr>
        <sz val="14"/>
        <color theme="1" tint="0.34998626667073579"/>
        <rFont val="Georgia"/>
        <family val="1"/>
      </rPr>
      <t xml:space="preserve">
Enter (Row 5, Column AY thru BE) the name of commercial or state measure set in use in your state.
Enter "Yes" if the measure is used by the commercial or state measure set.                        
Enter "Yes" if the measure is used by the commercial or state measure set. 
</t>
    </r>
  </si>
  <si>
    <r>
      <t xml:space="preserve">*Please note: if the measure does not have an NQF number and is not included in the </t>
    </r>
    <r>
      <rPr>
        <i/>
        <sz val="14"/>
        <color theme="1" tint="0.34998626667073579"/>
        <rFont val="Georgia"/>
        <family val="1"/>
      </rPr>
      <t>Measure Crosswalk</t>
    </r>
    <r>
      <rPr>
        <sz val="14"/>
        <color theme="1" tint="0.34998626667073579"/>
        <rFont val="Georgia"/>
        <family val="1"/>
      </rPr>
      <t xml:space="preserve">, the measure’s information will not auto-populate and information must be manually entered. If the measure is included in the </t>
    </r>
    <r>
      <rPr>
        <i/>
        <sz val="14"/>
        <color theme="1" tint="0.34998626667073579"/>
        <rFont val="Georgia"/>
        <family val="1"/>
      </rPr>
      <t>Measure Crosswalk</t>
    </r>
    <r>
      <rPr>
        <sz val="14"/>
        <color theme="1" tint="0.34998626667073579"/>
        <rFont val="Georgia"/>
        <family val="1"/>
      </rPr>
      <t xml:space="preserve">, you can copy and paste the information into the </t>
    </r>
    <r>
      <rPr>
        <i/>
        <sz val="14"/>
        <color theme="1" tint="0.34998626667073579"/>
        <rFont val="Georgia"/>
        <family val="1"/>
      </rPr>
      <t>Measure Selection</t>
    </r>
    <r>
      <rPr>
        <sz val="14"/>
        <color theme="1" tint="0.34998626667073579"/>
        <rFont val="Georgia"/>
        <family val="1"/>
      </rPr>
      <t xml:space="preserve"> tab.</t>
    </r>
  </si>
  <si>
    <t>Percentage of the following patients—all considered at high risk of cardiovascular events—who were prescribed or were on statin therapy during the measurement period:
-Adults aged &gt;= 21 years who were previously diagnosed with or currently have an active diagnosis of clinical atherosclerotic cardiovascular disease (ASCVD); OR
-Adults aged &gt;=21 years with a fasting or direct low-density lipoprotein cholesterol (LDL-C) level &gt;= 190 mg/dL; OR
-Adults aged 40-75 years with a diagnosis of diabetes with a fasting or direct LDL-C level of 70-189 mg/dL</t>
  </si>
  <si>
    <t xml:space="preserve">Rate of Surgical Conversion from Lower Extremity Endovascular Revascularization Procedure </t>
  </si>
  <si>
    <t>http://gmcboard.vermont.gov/payment-reform/ACO-shared-savings</t>
  </si>
  <si>
    <t>http://gmcboard.vermont.gov/document/payment-reform/ACO-standards</t>
  </si>
  <si>
    <t>http://www.hca.wa.gov/about-hca/healthier-washington/performance-measures</t>
  </si>
  <si>
    <t>Vermont ACO Pilot Core Performance Measures for Payment and Reporting. Of note, the measures included in the tool are the payment and reporting measures for CY 2016. The links to the right, however, are only for the payment measures for CY 2014. An updated link will be provided in the next iteration of the Buying Value tool.</t>
  </si>
  <si>
    <r>
      <t xml:space="preserve">Please Note: </t>
    </r>
    <r>
      <rPr>
        <sz val="12"/>
        <color rgb="FF000000"/>
        <rFont val="Arimo"/>
        <family val="2"/>
      </rPr>
      <t>This toolkit lists the measures included in twenty-one measure sets (eleven federal programs, three national hospital measure sets, one national hospital and ambulatory measure set, and six state measure sets), accurate as of the last Buying Value update of its database.</t>
    </r>
  </si>
  <si>
    <t>Diabetes Long-term Complications (PQI-03)</t>
  </si>
  <si>
    <t>Chronic Obstructive Pulmonary Disease (PQI-05)</t>
  </si>
  <si>
    <t>Congestive Heart Failure Admission Rate (PQI-08)</t>
  </si>
  <si>
    <t>Bacterial Pneumonia Admission Rate (PQI-11)</t>
  </si>
  <si>
    <t>Urinary Tract Infection Admission Rate (PQI-12)</t>
  </si>
  <si>
    <t>Asthma in Younger Adults Admission Rate (PQI-15)</t>
  </si>
  <si>
    <t xml:space="preserve">Comprehensive Diabetes Care: Hemoglobin A1c Testing </t>
  </si>
  <si>
    <t>Immunizations for Adolescents</t>
  </si>
  <si>
    <t>Condition</t>
  </si>
  <si>
    <t>Populations</t>
  </si>
  <si>
    <t>Overuse</t>
  </si>
  <si>
    <t>Infectious Disease</t>
  </si>
  <si>
    <t>Process</t>
  </si>
  <si>
    <t>Pediatric</t>
  </si>
  <si>
    <t>Chronic Illness Care</t>
  </si>
  <si>
    <t>Substance Abuse</t>
  </si>
  <si>
    <t>Patient Experience</t>
  </si>
  <si>
    <t>Cardiovascular</t>
  </si>
  <si>
    <t>Outcome</t>
  </si>
  <si>
    <t>Adult</t>
  </si>
  <si>
    <t>Obesity</t>
  </si>
  <si>
    <t>Prevention</t>
  </si>
  <si>
    <t>Cancer</t>
  </si>
  <si>
    <t>Respiratory</t>
  </si>
  <si>
    <t>Older Adult</t>
  </si>
  <si>
    <t>Musculoskeletal</t>
  </si>
  <si>
    <t>Diabetes</t>
  </si>
  <si>
    <t>Mental Health</t>
  </si>
  <si>
    <t>Hospital</t>
  </si>
  <si>
    <t>Patient Safety</t>
  </si>
  <si>
    <t>Acute Illness Care</t>
  </si>
  <si>
    <t>Ophthalmology</t>
  </si>
  <si>
    <t>Structure</t>
  </si>
  <si>
    <t>Emergency Care</t>
  </si>
  <si>
    <t>Renal</t>
  </si>
  <si>
    <t>Gastrointestinal</t>
  </si>
  <si>
    <t>Dental</t>
  </si>
  <si>
    <t>Percentage of patients undergoing carotid endarterectomy (CEA) who are taking an anti-platelet agent (aspirin or clopidogrel or equivalent such as aggrenox/tiglacor etc.) within 48 hours prior to surgery and are prescribed this medication at hospital discharge following surgery</t>
  </si>
  <si>
    <t>1659</t>
  </si>
  <si>
    <t>This is a clinical process measure that assesses falls prevention in older adults. The measure has three rates:
A. Screening for Future Fall Risk: Percentage of patients aged 65 years of age and older who were screened for future fall risk at least once within 12 months
B. Falls: Risk Assessment: Percentage of patients aged 65 years of age and older with a history of falls who had a risk assessment for falls completed within 12 months
C. Plan of Care for Falls: Percentage of patients aged 65 years of age and older with a history of falls who had a plan of care for falls documented within 12 months.</t>
  </si>
  <si>
    <t>Cost/Resource Use</t>
  </si>
  <si>
    <t>Pregnancy</t>
  </si>
  <si>
    <t>Auditory</t>
  </si>
  <si>
    <t>Hospice</t>
  </si>
  <si>
    <t>Neurology</t>
  </si>
  <si>
    <t>Ambulatory Surgery Center</t>
  </si>
  <si>
    <t>Population Health</t>
  </si>
  <si>
    <t>Home Health</t>
  </si>
  <si>
    <t>Health/Drug Plan</t>
  </si>
  <si>
    <t>Ambulatory Surgery Center and Hospital</t>
  </si>
  <si>
    <t>Percentage of final reports for abdominal imaging studies for asymptomatic patients aged 18 years and older with one or more of the following noted incidentally with follow‐up imaging recommended:
• Liver lesion ≤ 0.5 cm 
• Cystic kidney lesion &lt; 1.0 cm 
• Adrenal lesion ≤ 1.0 cm</t>
  </si>
  <si>
    <t>Provider Access Questions from the Physician Workforce Survey:
• To what extent is your primary practice accepting new Medicaid/OHP patients?
• Do you currently have Medicaid/OHP patients under your care?
• What is the current payer mix at your primary practice?</t>
  </si>
  <si>
    <t>Total Medicare Part A and B Cost Calculation Recommendations (allowed amounts)
A. Price standardize for DSH, IME, and area wages. Method of pricing should be transparent and standardized when possible to reflect underlying utilization changes and not artifacts of the Medicare payment system.
B. No routine truncation of extreme values except those related to obvious data errors. If truncation is necessary, model diagnostics and sensitivity analyses are recommended 
C. Recommend risk adjustment
D. Partial year observations or incomplete calendar year FFS claims should be annualized by prorating and then down weighting. For deaths, consideration should be given to annualizing partial year costs in a way that accounts for the exponential increase in monthly costs as death approaches</t>
  </si>
  <si>
    <t>Oregon Health Authority</t>
  </si>
  <si>
    <t>Hospital Outpatient PMPM Cost</t>
  </si>
  <si>
    <t>Inpatient PMPM Cost</t>
  </si>
  <si>
    <t xml:space="preserve">Hospital Outpatient PMPM Cost </t>
  </si>
  <si>
    <t>All Ages</t>
  </si>
  <si>
    <t>Other</t>
  </si>
  <si>
    <t>CAHPS® Home Health Care Survey or "Home Health CAHPS" is a standardized survey instrument and data collection methodology for measuring home health patients´ perspectives on their home health care in Medicare-certified home health care agencies. AHRQ and CMS supported the development of the Home Health CAHPS to measure the experiences of those receiving home health care with these three goals in mind: 
1. to produce comparable data on patients´ perspectives on care that allow objective and meaningful comparisons between home health agencies on domains that are important to consumers, 
2. to create incentives for agencies to improve their quality of care through public reporting of survey results, and 
3. to enhance public accountability in health care by increasing the transparency of the quality of care provided in return for public investment. 
As home health agencies begin to collect these data and as they are publicly reported, consumers will have information to make more informed decisions about care and publicly reporting the data will drive quality improvement in these areas.</t>
  </si>
  <si>
    <t>Genitourinary</t>
  </si>
  <si>
    <t>Post-Acute/Long-Term Care</t>
  </si>
  <si>
    <t>Oregon Health &amp; Science University</t>
  </si>
  <si>
    <t>Proprietary - hospital pharmacy measure
The survey includes the following topics:
-Pharmacy Hours &amp; Medication Order Review/Screening
-Pharmacy Hours &amp; Medication Order Review/Screening
-Pharmaceutical Compounding of Sterile Preparations
-Automated Dispensing Machines
-Bar-Coded Medication Administration Systems
-Smart Pumps
-Clinical Pharmacy Services
-Planning &amp; Development for Medication Systems (non-scored)
-Clinical Pharmacy Services (un-scored section)</t>
  </si>
  <si>
    <t>https://qpp.cms.gov/measures/quality</t>
  </si>
  <si>
    <t>CMMI Comprehensive Primary Care Plus (CPC+)</t>
  </si>
  <si>
    <t>https://innovation.cms.gov/Files/x/cpcplus-qualrptpy2017.pdf</t>
  </si>
  <si>
    <t xml:space="preserve">
CMMI Comprehensive Primary Care Plus (CPC+)</t>
  </si>
  <si>
    <r>
      <t xml:space="preserve">CMMI Comprehensive Primary Care Plus (CPC+)
</t>
    </r>
    <r>
      <rPr>
        <b/>
        <sz val="14"/>
        <color rgb="FFC5D9F1"/>
        <rFont val="Arimo"/>
        <family val="2"/>
      </rPr>
      <t xml:space="preserve">Version Date: CY 2017 </t>
    </r>
  </si>
  <si>
    <t>Use of Opioids at High Dosage in Persons without Cancer</t>
  </si>
  <si>
    <t>Rate per 1,000 Medicaid enrollees age 19 and older without cancer who received prescriptions for opioids with a daily dosage greater than 120 mg morphine equivalent dose (MED) for 90 consecutive days or longer</t>
  </si>
  <si>
    <t>Yes (General Practice/Family Medicine)</t>
  </si>
  <si>
    <t>Adult Sinusitis: Antibiotic Prescribed for Acute Sinusitis (Overuse)</t>
  </si>
  <si>
    <t>Non-Recommended Cervical Cancer Screening in Adolescent Females</t>
  </si>
  <si>
    <t>Yes (General Practice/Family Medicine and Internal Medicine)</t>
  </si>
  <si>
    <t>Yes (Risk Assessment and Plan of Care) [General Practice/Family Medicine and Internal Medicine]</t>
  </si>
  <si>
    <t>Anti-Depressant Medication Management</t>
  </si>
  <si>
    <t>Medication Management</t>
  </si>
  <si>
    <t xml:space="preserve">
CMS Merit-based Incentive Payment System (MIPS) - General Practice/Family Practice, Internal Medicine, and Pediatrics</t>
  </si>
  <si>
    <t>CMS Merit-based Incentive Payment System (MIPS) - General Practice/Family Medicine, Internal Medicine, and Pediatrics</t>
  </si>
  <si>
    <t>Yes (Pediatrics)</t>
  </si>
  <si>
    <t>Yes (General Practice/Family Medicine, Internal Medicine, and Pediatrics)</t>
  </si>
  <si>
    <t>Yes (General Practice/Family Medicine and Pediatrics)</t>
  </si>
  <si>
    <t>Health Information Technology</t>
  </si>
  <si>
    <t>Measure Type</t>
  </si>
  <si>
    <t>American College of Surgeons</t>
  </si>
  <si>
    <t>American Association of Eye and Ear Centers of Excellence</t>
  </si>
  <si>
    <t>American Association of Hip and Knee Surgeons</t>
  </si>
  <si>
    <t>American Academy of Neurology Institute</t>
  </si>
  <si>
    <t>American Academy of Ophthalmology</t>
  </si>
  <si>
    <t>American Academy of Otolaryngology-Head and Neck Surgery</t>
  </si>
  <si>
    <t>American Academy of Orthopaedic Surgeons</t>
  </si>
  <si>
    <t>American Academy of Sleep Medicine</t>
  </si>
  <si>
    <t>American College of  Rheumatology</t>
  </si>
  <si>
    <t>American College of Cardiology - American Heart Association</t>
  </si>
  <si>
    <t>American College of Cardiology Foundation</t>
  </si>
  <si>
    <t>American Heart Association</t>
  </si>
  <si>
    <t>American Health Care Association</t>
  </si>
  <si>
    <t>AMA-PCPI (American Medical Association-convened Physician Consortium for Performance Improvement)</t>
  </si>
  <si>
    <t>Behavioral Risk Factor Surveillance System (BRFSS)</t>
  </si>
  <si>
    <t>Maternal and Child
Health Bureau,
Health Resources
&amp; Services
Administration</t>
  </si>
  <si>
    <t>University of Colorado Health Sciences Center</t>
  </si>
  <si>
    <t>Youth Risk Behavioral Surveillance System (YRBS)</t>
  </si>
  <si>
    <t>Audiology Quality Consortium</t>
  </si>
  <si>
    <t>College of American Pathologists</t>
  </si>
  <si>
    <t>American Psychological Association</t>
  </si>
  <si>
    <t>Center for Quality Assessment and Improvement in Mental Health</t>
  </si>
  <si>
    <t>Focus on Therapeutic Outcomes, Inc.</t>
  </si>
  <si>
    <t>Maine Health Management Coalition</t>
  </si>
  <si>
    <t xml:space="preserve">Centers for Medicare and Medicaid Services - Inpatient Psychiatric Facility Quality Reporting Program </t>
  </si>
  <si>
    <t>Heart Rhythm Society</t>
  </si>
  <si>
    <t>American Society of Breast Surgeons</t>
  </si>
  <si>
    <t>American Podiatric Medical Association</t>
  </si>
  <si>
    <t>American Thoracic Society</t>
  </si>
  <si>
    <t xml:space="preserve">Center for Medicare &amp; Medicaid Services - Hospital Outpatient Quality Reporting Program </t>
  </si>
  <si>
    <t>Health Resources and Services Administration</t>
  </si>
  <si>
    <t xml:space="preserve">Health Resources and Services Administration - 
HIV/AIDS Bureau </t>
  </si>
  <si>
    <t>Center for Disease Control and Prevention</t>
  </si>
  <si>
    <t>National Committee for Quality Assurance</t>
  </si>
  <si>
    <t xml:space="preserve">National Hospice and Palliative Care Organization  </t>
  </si>
  <si>
    <t>Center for Disease Control and Prevention - Pregnancy Risk Assessment Monitoring System</t>
  </si>
  <si>
    <t>University of Minnesota Rural Health Research Center</t>
  </si>
  <si>
    <t>Society of Nuclear Medicine and Molecular Imaging</t>
  </si>
  <si>
    <t>Center for Medicare &amp; Medicaid Services - Post-Acute Care Payment Reform Demonstration</t>
  </si>
  <si>
    <t>Ambulatory Surgery Center Quality Collaboration</t>
  </si>
  <si>
    <t>American Society for Gastrointestinal Endoscopy</t>
  </si>
  <si>
    <t>American Society for Radiation Oncology</t>
  </si>
  <si>
    <t>The Leapfrog Group</t>
  </si>
  <si>
    <t>Agency for Healthcare Research and Quality - Consumer Assessment of Healthcare Providers &amp; Systems</t>
  </si>
  <si>
    <t>AHRQ-CMS CHIPRA National Collaborative for Innovation in Quality Measurement (NCINQ)
CHIPRA NCINQ</t>
  </si>
  <si>
    <t>Center for Medicare &amp; Medicaid Services</t>
  </si>
  <si>
    <r>
      <rPr>
        <b/>
        <sz val="14"/>
        <color rgb="FF595959"/>
        <rFont val="Arimo"/>
        <family val="2"/>
      </rPr>
      <t>Numerator:</t>
    </r>
    <r>
      <rPr>
        <sz val="14"/>
        <color rgb="FF595959"/>
        <rFont val="Arimo"/>
        <family val="2"/>
      </rPr>
      <t xml:space="preserve"> All beneficiaries attributed to the Group Practice Reporting Option (GPRO) group with a given CCW indicator, sum the number of ED visits identified in the Outpatient SAF as specified by ResDac11. http://www.resdac.org/resconnect/articles/144
</t>
    </r>
    <r>
      <rPr>
        <b/>
        <sz val="14"/>
        <color rgb="FF595959"/>
        <rFont val="Arimo"/>
        <family val="2"/>
      </rPr>
      <t>Denominator:</t>
    </r>
    <r>
      <rPr>
        <sz val="14"/>
        <color rgb="FF595959"/>
        <rFont val="Arimo"/>
        <family val="2"/>
      </rPr>
      <t xml:space="preserve"> Count number of beneficiaries attributed to the GPRO group with a given CCW flag.
</t>
    </r>
    <r>
      <rPr>
        <i/>
        <sz val="14"/>
        <color rgb="FF595959"/>
        <rFont val="Arimo"/>
        <family val="2"/>
      </rPr>
      <t>Note: Please also consider ED observation unit visit rates</t>
    </r>
  </si>
  <si>
    <t>The CAHPS Health Plan Survey 5.0H, Adult Version provides information on the experiences of commercial and Medicaid members with the health plan and gives a general indication of how well the health plan meets members' expectations. Results summarize member experiences through ratings, composites and question summary rates.
Seven composite scores summarize responses in key areas:
Claims Processing (commercial only)
Customer Service
Getting Care Quickly
Getting Needed Care
How Well Doctors Communicate
Shared Decision Making
Plan Information on Costs (commercial only)</t>
  </si>
  <si>
    <t>This measure provides information on parents’ experiences with their child’s health care.
Results summarize child experiences through ratings, composites, and individual question
summary rates.
Four global rating questions reflect overall satisfaction:
• Rating of All Health Care
• Rating of Personal Doctor
• Rating of Specialist Seen Most Often
• Rating of Health Plan
Five composite scores summarize responses in key areas:
• Customer Service
• Getting Care Quickly
• Getting Needed Care
• How Well Doctors Communicate
• Shared Decision Making
Item-specific question summary rates are reported for the rating questions and each
composite question. Question summary rates are also reported individually for two items
summarizing the following concepts:
• Health Promotion and Education (Q8)
• Coordination of Care (Q25, Without CCC version of questionnaire)</t>
  </si>
  <si>
    <t>The BRFSS questionnaire is designed by a working group of BRFSS state coordinators and CDC staff. The questionnaire is approved by all state coordinators. One question from the Youth Questionnaire asks about health related quality of life. 
The questionnaire can be found here: http://www.cdc.gov/brfss/questionnaires/index.htm www.cdc.gov/healthyyouth/schoolhealth/index.htm</t>
  </si>
  <si>
    <t>The Consumer Assessment of Healthcare Providers and Systems (CAHPS) for ACOs measures experience of care for ACOs participating in Medicare initiatives. It is based on the Clinician and Group (CG CAHPS) survey and includes additional program specific survey questions.</t>
  </si>
  <si>
    <t>This measure estimates a hospital-level 30-day risk-standardized mortality rate (RSMR) for patients discharged from the hospital with a principal diagnosis of acute ischemic stroke. Mortality is defined as death for any cause within 30 days after the date of admission of the index admission.</t>
  </si>
  <si>
    <t>Participation in a multispecialty surgical registry</t>
  </si>
  <si>
    <t>Prostate Cancer: Avoidance of Overuse of Bone Scan for Staging Low Risk Prostate Cancer Patients</t>
  </si>
  <si>
    <t>Colon Cancer: Chemotherapy for AJCC Stage III Colon Cancer Patients</t>
  </si>
  <si>
    <t>Percentage of individuals ages 1 to 20 that are enrolled in Medicaid or CHIP Medicaid Expansion programs, are eligible for EPSDT services, and that received dental treatment services 
(www.cms.gov/ MedicaidEarlyPeriodic Scrn/03_StateAgency Responsibilities.asp)</t>
  </si>
  <si>
    <t>Percentage of individuals ages 1 to 20 that are enrolled in Medicaid or CHIP Medicaid Expansion programs, are eligible for EPSDT services, and that received preventive dental services
(www.cms.gov/ MedicaidEarlyPeriodic Scrn/03_StateAgency Responsibilities.asp)</t>
  </si>
  <si>
    <t>Percentage of patients aged 18 years and older with a diagnosis of hepatitis C with whom a physician or other qualified healthcare professional reviewed the range of treatment options appropriate to their genotype and demonstrated a shared decision making approach with the patient. To meet the measure, there must be documentation in the patient record of a discussion between the physician or other qualified healthcare professional and the patient that includes all of the following: treatment choices appropriate to genotype, risks and benefits, evidence of effectiveness, and patient preferences toward treatment</t>
  </si>
  <si>
    <t>https://www.jointcommission.org/assets/1/18/TJC_Measures_2017.pdf</t>
  </si>
  <si>
    <t>Acute myocardial infarction (AMI) patients with ST-segment elevation on the ECG closest to arrival time receiving primary PCI during the hospital stay with a time from hospital arrival to PCI of 90 minutes or less.</t>
  </si>
  <si>
    <t>AMI-8a:  Primary PCI Received Within 90 Minutes of Hospital Arrival</t>
  </si>
  <si>
    <t>No (Retired effective 1/1/2017)</t>
  </si>
  <si>
    <t>BV-604</t>
  </si>
  <si>
    <t>VTE-6: Hospital Acquired Potentially-Preventable Venous Thromboembolism</t>
  </si>
  <si>
    <t>3052</t>
  </si>
  <si>
    <t>BV-605</t>
  </si>
  <si>
    <t>3058</t>
  </si>
  <si>
    <t>Yes (eVTE-1)</t>
  </si>
  <si>
    <t>Yes (eVTE-2)</t>
  </si>
  <si>
    <t>Yes (eSTK-2)</t>
  </si>
  <si>
    <t>Yes (eSTK-3)</t>
  </si>
  <si>
    <t>Yes (eSTK-5)</t>
  </si>
  <si>
    <t>Yes (eSTK-6)</t>
  </si>
  <si>
    <t>Yes (PC-01 and ePC-01)</t>
  </si>
  <si>
    <t>Yes (PC-02)</t>
  </si>
  <si>
    <t>Yes (PC-03)</t>
  </si>
  <si>
    <t>Yes (PC-05, and ePC-05; not ePC-05a)</t>
  </si>
  <si>
    <t>Yes (ED-1 and eED-1)</t>
  </si>
  <si>
    <t>Yes (ED-2 and eED-2)</t>
  </si>
  <si>
    <t>Yes (HBIPS-5)</t>
  </si>
  <si>
    <t>Yes (HBIPS-2)</t>
  </si>
  <si>
    <t>Yes (HBIPS-3)</t>
  </si>
  <si>
    <t>Yes (OP-23)</t>
  </si>
  <si>
    <t>Yes (OP-21)</t>
  </si>
  <si>
    <t>Yes (IMM-2)</t>
  </si>
  <si>
    <t>Yes (OP-20)</t>
  </si>
  <si>
    <t>Yes (HBIPS-1)</t>
  </si>
  <si>
    <t>Yes (TOB-1)</t>
  </si>
  <si>
    <t>Yes (TOB-2)</t>
  </si>
  <si>
    <t>Yes (TOB-3)</t>
  </si>
  <si>
    <t>Yes (SUB-1)</t>
  </si>
  <si>
    <t>Yes (SUB-2)</t>
  </si>
  <si>
    <t>Yes (SUB-3)</t>
  </si>
  <si>
    <t>Yes (PC-04)</t>
  </si>
  <si>
    <t>Yes (eAMI-8a)</t>
  </si>
  <si>
    <t>Yes (VTE-6)</t>
  </si>
  <si>
    <t>Yes (eEHDI-1a)</t>
  </si>
  <si>
    <t>Yes (eCAC-3)</t>
  </si>
  <si>
    <t>http://www.oregon.gov/oha/analytics/CCOData/2017%20Measures.pdf</t>
  </si>
  <si>
    <r>
      <t xml:space="preserve">Oregon CCO Incentive Measures 
</t>
    </r>
    <r>
      <rPr>
        <b/>
        <sz val="14"/>
        <color rgb="FFC5D9F1"/>
        <rFont val="Arimo"/>
        <family val="2"/>
      </rPr>
      <t>Version Date: CY 2017</t>
    </r>
  </si>
  <si>
    <r>
      <t xml:space="preserve">Oregon CCO State Performance “Test” Measures 
</t>
    </r>
    <r>
      <rPr>
        <b/>
        <sz val="14"/>
        <color rgb="FFC5D9F1"/>
        <rFont val="Arimo"/>
        <family val="2"/>
      </rPr>
      <t>Version Date: CY 2017</t>
    </r>
  </si>
  <si>
    <t>Effective Contraceptive Use Among Women at Risk of Unintended Pregnancy</t>
  </si>
  <si>
    <t>Yes (AMB-ED)</t>
  </si>
  <si>
    <t>Yes (AMB-ED and AMB-OP)</t>
  </si>
  <si>
    <t>Weight Assessment and Counseling for Nutrition and Physical Activity for Children/ Adolescents</t>
  </si>
  <si>
    <t>Unhealthy Alcohol and Drug Use Screening and Brief Counseling</t>
  </si>
  <si>
    <t>Patient-Informed Feedback; On Track System</t>
  </si>
  <si>
    <t>Behavioral Health Risk Assessment Screenings</t>
  </si>
  <si>
    <t>Patients ages twelve (12) years and older who were screened at least once within the pilot period for unhealthy alcohol and drug use using a systematic screening method AND who received brief counseling if identified as an unhealthy alcohol user.</t>
  </si>
  <si>
    <t>2152 (Modified)</t>
  </si>
  <si>
    <t>Blue Cross Blue Shield of Rhode Island</t>
  </si>
  <si>
    <t>Percentage of patients, regardless of age, who gave birth during a 12-month period seen at least once for prenatal care who received a behavioral health screening risk assessment that includes the following screenings at the first prenatal visit: screening for depression, alcohol use, tobacco use, drug use, and intimate partner violence.</t>
  </si>
  <si>
    <r>
      <t xml:space="preserve">Assesses different facets of providing medical assistance with smoking and tobacco use cessation:
</t>
    </r>
    <r>
      <rPr>
        <b/>
        <sz val="14"/>
        <color rgb="FF595959"/>
        <rFont val="Arimo"/>
        <family val="2"/>
      </rPr>
      <t>Advising Smokers and Tobacco Users to Qui -</t>
    </r>
    <r>
      <rPr>
        <sz val="14"/>
        <color rgb="FF595959"/>
        <rFont val="Arimo"/>
        <family val="2"/>
      </rPr>
      <t xml:space="preserve"> A rolling average represents the percentage of patients 18 years of age and older who are current smokers or tobacco users and who received cessation advice during the measurement year.
</t>
    </r>
    <r>
      <rPr>
        <b/>
        <sz val="14"/>
        <color rgb="FF595959"/>
        <rFont val="Arimo"/>
        <family val="2"/>
      </rPr>
      <t xml:space="preserve">Discussing Cessation Medications - </t>
    </r>
    <r>
      <rPr>
        <sz val="14"/>
        <color rgb="FF595959"/>
        <rFont val="Arimo"/>
        <family val="2"/>
      </rPr>
      <t xml:space="preserve">A rolling average represents the percentage of patients 18 years of age and older who are current smokers or tobacco users and who discussed or were recommended cessation medications during the measurement year.
</t>
    </r>
    <r>
      <rPr>
        <b/>
        <sz val="14"/>
        <color rgb="FF595959"/>
        <rFont val="Arimo"/>
        <family val="2"/>
      </rPr>
      <t xml:space="preserve">Discussing Cessation Strategies - </t>
    </r>
    <r>
      <rPr>
        <sz val="14"/>
        <color rgb="FF595959"/>
        <rFont val="Arimo"/>
        <family val="2"/>
      </rPr>
      <t>A rolling average represents the percentage of patients 18 years of age and older who are current smokers or tobacco users who discussed or were provided smoking cessation methods or strategies during the measurement year.</t>
    </r>
  </si>
  <si>
    <t>As you add measures from any additional measure sets (the process for doing so is detailed below), indicate the measure’s appearance in the measure set by selecting “yes” in the appropriate column. For example, if you load the measure “Percentage of patients enrolled in your state’s medical home program” into Row 8 and it appears in the ACME measure set listed in Column AZ, then type “Yes” into cell AZ8.</t>
  </si>
  <si>
    <r>
      <t xml:space="preserve">If you would like to create an Alignment Score that includes the measure sets that you added in Step 3 (measure sets that do not appear in the </t>
    </r>
    <r>
      <rPr>
        <i/>
        <sz val="18"/>
        <color theme="1" tint="0.34998626667073579"/>
        <rFont val="Georgia"/>
        <family val="1"/>
      </rPr>
      <t>Measure Crosswalk</t>
    </r>
    <r>
      <rPr>
        <sz val="18"/>
        <color theme="1" tint="0.34998626667073579"/>
        <rFont val="Georgia"/>
        <family val="1"/>
      </rPr>
      <t>), check the sets to determine if any of the candidate measures appear in them and if so, enter “Yes” in the appropriate column (Columns AZ through BF). For example, if you load the measure “Percentage of patients enrolled in your state’s medical home program” into Row 8 and it appears in the ACME measure set listed in Column AZ, then type “Yes” into cell AZ8. This process will yield an Alignment Score with Commercial and State Measure Sets in Column AU for each measure entered.</t>
    </r>
  </si>
  <si>
    <r>
      <t xml:space="preserve">For a complete list of Domains, Conditions, Measure Types, Populations, and Data Sources used in the tool, please refer to the </t>
    </r>
    <r>
      <rPr>
        <i/>
        <sz val="18"/>
        <color theme="1" tint="0.34998626667073579"/>
        <rFont val="Georgia"/>
        <family val="1"/>
      </rPr>
      <t xml:space="preserve">Measure Categorization Schematic </t>
    </r>
    <r>
      <rPr>
        <sz val="18"/>
        <color theme="1" tint="0.34998626667073579"/>
        <rFont val="Georgia"/>
        <family val="1"/>
      </rPr>
      <t>document.</t>
    </r>
  </si>
  <si>
    <t>Inpatient Admissions</t>
  </si>
  <si>
    <t>Inpatient Days</t>
  </si>
  <si>
    <t>Inpatient Average Length of Stay (ALOS)</t>
  </si>
  <si>
    <t>BV-607</t>
  </si>
  <si>
    <t>Medicare Complaints Tracking Module (CTM)</t>
  </si>
  <si>
    <t>CMS</t>
  </si>
  <si>
    <t>Plan Reporting</t>
  </si>
  <si>
    <t>Provider Attestation</t>
  </si>
  <si>
    <t>Claims/Social Service Data</t>
  </si>
  <si>
    <t>Percentage of patients, regardless of age, undergoing surgical or therapeutic procedures under general or neuraxial anesthesia of 60 minutes duration or longer, except patients undergoing cardiopulmonary bypass, for whom either active warming was used intraoperatively for the purpose of maintaining normoThermia, OR at least one body temperature equal to or greater than 36 degrees Centigrade (or 96.8 degrees Fahrenheit) was recorded within the 30 minutes immediately before or the 15 minutes immediately after anesthesia end time</t>
  </si>
  <si>
    <t>Percentage of births that have been screened for hearing loss before hospital discharge.</t>
  </si>
  <si>
    <t>Percentage of patients ages 12 years and older who have had a qualifying outpatient visit or home visit during the measurement year, and who completed a full, standardized screening tool (e.g., AUDIT, DAST) because they indicated risky or problematic substance use during the brief, annual screen. Patients in the denominator who completed a full, standardized screening tool as indicated by one of the following CPT or HCPCS codes. 
For more information see: http://www.oregon.gov/oha/CCOData/Alcohol%20and%20Drug%20Misuse%20(SBIRT)%20-%202014.pdf</t>
  </si>
  <si>
    <t>Percentage of children ages 4+ who received a mental, physical, and dental health assessment within 60 days of the state no tifying CCOs that the children were placed into custody with
the Department of Human Services (foster care). Physical and dental health assessments are required for children under age 4, but not mental health assessments. 
For more information see: http://www.oregon.gov/oha/CCOData/Mental%20and%20Physical%20Health%20Assessments%20for%20Children%20in%20DHS%20Custody%20-%202014.pdf</t>
  </si>
  <si>
    <t>Percentage of CCO members who were enrolled in a recognized patient-centered primary care home (PCPCH).
 For more information see: http://www.oregon.gov/oha/CCOData/Patient%20Centered%20Primary%20Care%20Home%20(PCPCH)%20Enrollment%20-%202014.pdf</t>
  </si>
  <si>
    <t>Percentage of pregnant women who had a HBsAg (hepatitis B) test during their pregnancy</t>
  </si>
  <si>
    <t>Percentage of adult Medicaid members (ages 18 and older) who currently smoke cigarettes or use other tobacco products.</t>
  </si>
  <si>
    <t xml:space="preserve">Percentage of children ages 6-14 who received a dental sealant during the measurement year. </t>
  </si>
  <si>
    <t>Percentage of women (ages 15-50) with evidence of one of the most effective or moderately effective contraceptive methods during the measurement year: IUD, implant, contraception injection, contraceptive pills, sterilization, patch, ring, or diaphragm.</t>
  </si>
  <si>
    <t>The number of patients diagnosed with confirmed VTE during hospitalization (not present at admission) who did not receive VTE prophylaxis between hospital admission and the day before the VTE diagnostic testing order date.</t>
  </si>
  <si>
    <t xml:space="preserve">The number of members for whom there are two administrations of the On Track questionnaire submitted in to the On Track system. The measure applies to members currently in treatment as of the start date of this pilot program and to members who initiate treatment following the start date of this pilot program.
The On Track system allows providers access to validated assessment tools for patient completion as well as outcome data based on administration of these assessments to inform a patient’s progress in treatment. 
</t>
  </si>
  <si>
    <r>
      <t>Section 2: Computerized Physician Order Entry (CPOE) Standard
1) Does your hospital have a functioning CPOE system in at least one inpatient unit of the hospital? 
2) What percent of your hospital’s total inpatient medication orders (including orders made in units which do NOT have a functioning CPOE) do prescribers enter via a CPOE system that: 
    • includes decision support software to reduce prescribing errors</t>
    </r>
    <r>
      <rPr>
        <sz val="14"/>
        <color rgb="FF595959"/>
        <rFont val="Arial"/>
        <family val="2"/>
      </rPr>
      <t>;</t>
    </r>
    <r>
      <rPr>
        <sz val="14"/>
        <color rgb="FF595959"/>
        <rFont val="Arimo"/>
        <family val="2"/>
      </rPr>
      <t xml:space="preserve"> and, 
    • is linked13 to pharmacy, laboratory, and admitting-discharge-transfer (ADT) information in your hospital 
3) What was your hospital’s score when it tested its CPOE system using the Leapfrog CPOE Evaluation Tool?</t>
    </r>
  </si>
  <si>
    <r>
      <t>ICU Physician Staffing (IPS) Standard</t>
    </r>
    <r>
      <rPr>
        <b/>
        <sz val="14"/>
        <color rgb="FF595959"/>
        <rFont val="Arimo"/>
        <family val="2"/>
      </rPr>
      <t xml:space="preserve">
</t>
    </r>
    <r>
      <rPr>
        <sz val="14"/>
        <color rgb="FF595959"/>
        <rFont val="Arimo"/>
        <family val="2"/>
      </rPr>
      <t xml:space="preserve">
1) Does your hospital operate any adult or pediatric general medical and/or surgical ICUs or neuro ICUs31? 
2) Are all patients in these ICUs managed or co-managed by one or more physicians who are certified in critical care medicine?
3) Is one or more of these physicians ordinarily present in each of these ICUs during daytime hours for at least 8 hours per day, 7 days per week, and do they provide clinical care exclusively in one ICU during these hours?
4) When these physicians are not present in these ICUs on-site or via telemedicine, do they return more than 95% of calls/pages from these units within five minutes, based on a quantified analysis of notification device response time? 
5) When these physicians are not present on-site in the ICU or not able to reach an ICU patient within 5 minutes, can they rely on a physician, 
physician assistant, nurse practitioner, or FCCS-certified nurse “effector who is in the hospital and able to reach these ICU patients within five 
minutes in more than 95% of the cases, based on a quantified analysis of notification device response time? 
6) Are all patients in these ICUs managed or co-managed by one or more physicians certified in critical care medicine who are: 
    • ordinarily present on-site in these units</t>
    </r>
    <r>
      <rPr>
        <sz val="14"/>
        <color rgb="FF595959"/>
        <rFont val="Arial"/>
        <family val="2"/>
      </rPr>
      <t>;</t>
    </r>
    <r>
      <rPr>
        <sz val="14"/>
        <color rgb="FF595959"/>
        <rFont val="Arimo"/>
        <family val="2"/>
      </rPr>
      <t xml:space="preserve"> 
    • for at least 8 hours per day, 4 days per week or 4 hours per day, 7 
days per week, and 
    • providing clinical care exclusively in one ICU during these hours
7) Are all patients in these ICUs managed or co-managed by one or more physicians certified in critical care medicine who are: 
    • present via telemedicine for 24 hours per day, 7 days per week 
    • meet modified Leapfrog ICU requirements for intensivist presence in the ICU via telemedicine (More Information33) 
    • supported in the establishment and revision of daily care planning for each ICU patient by an on-site intensivist, hospitalist, anesthesiologist, or physician trained in emergency medicine 
8) Are all patients in these ICUs managed or co-managed by one or more physicians certified in critical care medicine who are: 
    • on-site at least 4 days per week to establish or revise daily care plans for each ICU patient? 
9) If not all patients are managed or co-managed by physicians certified in critical care medicine, are some patients managed by these physicians? 
10) Does your hospital have a board-approved budget that is adequate to meet this commitment? 
11) Does a clinical pharmacist make daily rounds on patients in these ICUs 7 days per week?
12) Does a physician certified in critical care medicine lead daily multi-disciplinary rounds on-site on patients in these ICUs 7 days per week?
13) When certified physicians are on-site in these ICUs, do they have responsibility for all ICU admission and discharge decisions? </t>
    </r>
  </si>
  <si>
    <t xml:space="preserve">Managing Serious Errors
1. Has agreed to implement the five principles of Leapfrog’s Never Events policy if a never event occurs within their facility. 
2. Has a standardized infection ratio of zero for patients in the ICU, as measured by dividing the number 
of observed CLABSI events by the “expected” number of events. 
3. Has a standardized infection ratio of less than 0.293 for patients in the ICU, as measured by dividing the number of observed UTI events by the “expected” number of events. 
4. Has a rate of 0.000 per 1,000 patient discharges for hospital-acquired stage III or IV pressure ulcers. 
5. Has a rate less than or equal to 0.16 per 1,000 patient discharges for hospital-acquired injuries. </t>
  </si>
  <si>
    <t>Percentage of plan members who chose to leave the plan during the year (This does not include members who did not choose to leave the plan, such as members who moved out of the service area.)</t>
  </si>
  <si>
    <t>Percentage of plan members who chose to leave the plan in during the year (This does not include members who did not choose to leave the plan, such as members who moved out of the service area.)</t>
  </si>
  <si>
    <t>Percentage of plan members who got a timely response when they made an appeal request to the health plan about a decision to refuse payment or coverage</t>
  </si>
  <si>
    <t>Percentage of the best possible score the plan earned from members who rated the prescription drug plan</t>
  </si>
  <si>
    <t>Percentage of members whose plan did an assessment of their health needs and risks in the past year. The results of this review are used to help the member get the 
care they need. (Medicare collects this information only from Medicare Special Needs Plans. Medicare does not collect this information from other types of plans.)</t>
  </si>
  <si>
    <t>Percentage of pneumonia patients, age 18 years or older, transferred or admitted to the ICU within 24 hours of hospital arrival who had blood cultures performed within 24 hours prior to or 24 hours after arrival at the hospital.</t>
  </si>
  <si>
    <t>Percentage of discharges among cases meeting the inclusion and exclusion rules for the denominator with ICD-9-CM codes for deep vein thrombosis or pulmonary embolism in any secondary diagnosis field.</t>
  </si>
  <si>
    <t>Percentage of thorax CT studies that are performed with and without contrast out of all thorax CT studies performed (those with contrast, those without contrast, and those with both). The measure is calculated based on a one-year window of Medicare claims data. The measure has been publicly reported, annually, by the measure steward, the Centers for Medicare &amp; Medicaid Services (CMS), since 2010, as a component of its Hospital Outpatient Quality Reporting (HOQR) Program. 
HOQR is a quality data-reporting program, implemented by CMS for outpatient hospital services. Under this program, hospitals report data using standardized measures of care to receive the full annual update to their Outpatient Prospective Payment System (OPPS) payment rate, effective for payments beginning in calendar year 2009. The HOQR Program was initially modeled on the current quality data reporting program for inpatient services, the Hospital Inpatient Quality Reporting (HIQR) Program.
To meet HOQR Program requirements and receive the full Annual Payment Update (APU) under the OPPS, hospitals must meet administrative, data collection and submission, and data validation requirements. Participating hospitals agree that they will allow CMS to publicly report data for the quality measures (as stated in the current OPPS Final Rule). In the context of this measures reporting program, NQF #0513 is referred to as ´OP-11.´
Regarding interpreting this measure, a high OP-11 value indicates higher facility-level use of concurrent contrast and non-contrast thorax CT studies. As indicated in the Scientific Acceptability section of the endorsement form, we could find no clinical guidelines or peer-reviewed literature that supports CT thorax ´combined studies´ (i.e., CT thorax studies with and without contrast).</t>
  </si>
  <si>
    <t>Percentage of MRI of the Lumbar Spine studies with a diagnosis of low back pain on the imaging claim and for which the patient did not have prior claims-based evidence of antecedent conservative therapy. Antecedent conservative therapy may include (see subsequent details for codes):
1. Claim(s) for physical therapy in the 60 days preceding the Lumbar Spine MRI
2. Claim(s) for chiropractic evaluation and manipulative treatment in the 60 days preceding the Lumbar Spine MRI
3. Claim(s) for evaluation and management in the period &gt;28 days and &lt;60 days preceding the Lumbar Spine MRI. 
This measure looks at the percentage of MRI of the lumbar spine for low back pain performed in the outpatient setting where conservative therapy was not utilized prior to the MRI. Lumbar MRI is a common study to evaluate patients with suspected disease of the lumbar spine. The most common, appropriate, indications for this study are low back pain accompanied by a measurable neurological deficit in the lower extremity(s) unresponsive to conservative management. The use of this procedure for low back pain (excluding operative, acute injury or tumor patients) is not typically indicated unless the patient has received a period of conservative therapy and serious symptoms persist.
In selecting ICD-10 codes for this measure in 2012, the goal is to convert this measure to a new code set, fully consistent with the intent of the original measure.</t>
  </si>
  <si>
    <t>Percentage of COPD exacerbations for members 40 years of age and older who had an acute inpatient discharge or ED encounter on or between January 1–November 30 of the measurement year and who were dispensed appropriate medications. Two rates are reported: 
1. Dispensed a systemic corticosteroid within 14 days of the event
2. Dispensed a bronchodilator within 30 days of the event
Note: The eligible population for this measure is based on acute inpatient discharges and ED visits, not on members. It is possible for the denominator to include multiple events for the same individual.</t>
  </si>
  <si>
    <t>Percentage of members 18 - 75 years of age with diabetes (type 1 and type 2) whose most recent HbA1c level is &lt;8.0% during the measurement year.</t>
  </si>
  <si>
    <t>Percentage of acute myocardial infarction (AMI) patients who are prescribed a statin at hospital discharge.</t>
  </si>
  <si>
    <t>Percentage of patients, regardless of age, discharged from an inpatient facility to home or any other site of care for whom a transition record was transmitted to the designated health care provider for follow-up care within 24 hours</t>
  </si>
  <si>
    <t>Percentage of low-risk, non-cardiac surgeries performed at a hospital outpatient facility with a Stress Echocardiography, SPECT MPI or Stress MRI study performed in the 30 days prior to the surgery at a hospital outpatient facility(e.g., endoscopic, superficial, cataract surgery, and breast biopsy procedures). Results are to be segmented and reported by hospital outpatient facility where the imaging procedure was performed.</t>
  </si>
  <si>
    <t>Percentage of adult diabetes patients who have optimally managed modifiable risk factors (A1c, blood pressure, statin use, tobacco non-use and daily aspirin or anti-platelet use for patients with diagnosis of ischemic vascular disease) with the intent of preventing or reducing future complications associated with poorly managed diabetes.
Patients ages 18 - 75 with a diagnosis of diabetes, who meet all the numerator targets of this composite measure: A1c less than 8.0, Blood Pressure less than 140 systolic and less than 90 diastolic, Statin use unless contraindications or exceptions, Tobacco-free (non-user) and for patients with diagnosis of ischemic vascular disease daily aspirin or antiplatelet use unless contraindicated.
Please note that while the all-or-none composite measure is considered to be the gold standard, reflecting best patient outcomes, the individual components may be measured as well. This is particularly helpful in quality improvement efforts to better understand where opportunities exist in moving the patients toward achieving all of the desired outcomes. Please refer to the additional numerator logic provided for each component.</t>
  </si>
  <si>
    <t>Percentage of patients 18–75 years of age with diabetes (type 1 and type 2) who had each of the following:
• Hemoglobin A1c (HbA1c) testing (NQF#0057) 
• HbA1c poor control (&gt;9.0%) (NQF#0059)
• HbA1c control (&lt;8.0%) (NQF#0575)
• HbA1c control (&lt;7.0%) for a selected population* 
• Eye exam (retinal) performed (NQF#0055)
• LDL-C screening (NQF#0063)
• LDL-C control (&lt;100 mg/dL) (NQF#0064)
• Medical attention for nephropathy (NQF#0062)
• BP control (&lt;140/90 mm Hg) (NQF#0061)
• Smoking status and cessation advice or treatment</t>
  </si>
  <si>
    <t>Percentage of Medicaid deliveries that received various numbers of expected prenatal visits.</t>
  </si>
  <si>
    <t>Percentage of children 6 months of age who had documentation of a maternal depression screening for the mother</t>
  </si>
  <si>
    <t>Percentage of children screened for risk of developmental, behavioral and social delays using a standardized screening tool in the first three years of life. This is a measure of screening in the first three years of life that includes three, age-specific indicators assessing whether children are screened by 12 months of age, by 24 months of age and by 36 months of age</t>
  </si>
  <si>
    <r>
      <t xml:space="preserve">Percentage of deliveries of live births between November 6 of the year prior to the measurement year and November 5 of the measurement year. For these women, the measure assesses the following facets of prenatal and postpartum care. 
• </t>
    </r>
    <r>
      <rPr>
        <b/>
        <sz val="14"/>
        <color rgb="FF595959"/>
        <rFont val="Arimo"/>
        <family val="2"/>
      </rPr>
      <t xml:space="preserve">Rate 1: </t>
    </r>
    <r>
      <rPr>
        <sz val="14"/>
        <color rgb="FF595959"/>
        <rFont val="Arimo"/>
        <family val="2"/>
      </rPr>
      <t>Timeliness of Prenatal Care. The percentage of deliveries that received a prenatal care visit as a patient of the organization in the first trimester or within 42 days of enrollment in the organization.
•</t>
    </r>
    <r>
      <rPr>
        <b/>
        <sz val="14"/>
        <color rgb="FF595959"/>
        <rFont val="Arimo"/>
        <family val="2"/>
      </rPr>
      <t xml:space="preserve"> Rate 2:</t>
    </r>
    <r>
      <rPr>
        <sz val="14"/>
        <color rgb="FF595959"/>
        <rFont val="Arimo"/>
        <family val="2"/>
      </rPr>
      <t xml:space="preserve"> Postpartum Care. The percentage of deliveries that had a postpartum visit on or between 21 and 56 days after delivery</t>
    </r>
  </si>
  <si>
    <t>Percentage of adults 18 years of age and older who self-report receiving an influenza vaccine within the measurement period. This measure collected via the CAHPS 5.0H adults survey for Medicare, Medicaid, commercial populations. It is reported as two separate rates stratified by age: 18-64 and 65 years of age and older.</t>
  </si>
  <si>
    <t xml:space="preserve">Percentage of emergency department (ED) visits for members 6 years of age and older with a principal diagnosis of mental illness, who had a follow-up visit for mental illness. Two rates are reported:
1. The percentage of ED visits for which the member received follow-up within 30 days of the ED visit.
2. The percentage of ED visits for which the member received follow-up within 7 days of the ED visit. </t>
  </si>
  <si>
    <t xml:space="preserve">Percentage of emergency department (ED) visits for members 13 years of age and older with a principal diagnosis of alcohol or other drug (AOD) dependence, who had a follow up visit for AOD. Two rates are reported:
1. The percentage of ED visits for which the member received follow-up within 30 days of the ED visit.
2. The percentage of ED visits for which the member received follow-up within 7 days of the ED visit. </t>
  </si>
  <si>
    <t>Percentage of individuals during their SNF stay that are sent back to any hospital (including both inpatient and observation status admissions but excluding ED only visits) for any reason as indicated on the MDS discharge assessment from a facility within 30 days of admission to facility.</t>
  </si>
  <si>
    <t xml:space="preserve">Percentage of abdomen studies that are performed with and without contrast out of all abdomen studies performed (those with contrast, those without contrast, and those with both). The measure is calculated based on a one-year window of claims data. </t>
  </si>
  <si>
    <t xml:space="preserve">This measure calculates the percentage of Brain CT studies with a simultaneous Sinus CT (i.e., Brain and Sinus CT studies performed on the same day at the same facility). </t>
  </si>
  <si>
    <t>Percentage of plan members who chose to leave the plan during the year. (This does not include members who did not choose to leave the plan, such as members who moved out of the service area.)</t>
  </si>
  <si>
    <t>Percentage of members 20 to 44 years, 45 to 64 years, and 65 years and older who had an ambulatory or preventive care visit. The organization reports three separate percentages for each age stratification and product line (commercial, Medicaid and Medicare) and a total rate:
• Medicaid and Medicare members who had an ambulatory or preventive care visit during the measurement year 
• Commercial members who had an ambulatory or preventive care visit during the measurement year or the two years prior to the measurement year</t>
  </si>
  <si>
    <t>Percentage of members 18 to 74 years of age who had an outpatient visit and whose body mass index (BMI) was documented during the measurement year or the year prior to the measurement year.</t>
  </si>
  <si>
    <t xml:space="preserve">Percentage of members 18 to 75 years of age who were discharged alive for acute myocardial infarction (AMI), coronary artery bypass graft (CABG), or percutaneous coronary interventions (PCI) in the year prior to the measurement year, or who had a diagnosis of ischemic vascular disease (IVD) during the measurement year and the year prior to the measurement year, who had each of the following during the measurement year:
• Low-density lipoprotein cholesterol (LDL-C) screening performed 
• LDL-C control (less than 100 mg/dL) </t>
  </si>
  <si>
    <t>Percentage of eligible providers within a CCO’s network and service area who qualified for a “meaningful use” incentive payment during the measurement year through the Medicaid, Medicare, or
Medicare Advantage EHR Incentive Programs. 
For more information see: http://www.oregon.gov/oha/CCOData/Electronic%20Health%20Record%20(EHR)%20Adoption%20-%202014.pdf</t>
  </si>
  <si>
    <t>Percentage of members 12 years of age and older with a diagnosis of major depression or dysthymia, who have a PHQ-9 tool administered at least once during a four-month period. Two rates are reported.
1. ECDS Coverage. The percentage of members 12 and older with a diagnosis of major depression or dysthymia for whom a health plan can receive any electronic clinical quality data.
2. Utilization of PHQ-9. The percentage of PHQ-9 utilization. Members with a diagnosis of major depression or dysthymia whose measure data are reportable using ECDS and, had an outpatient encounter with a PHQ-9 score present in their record in the same assessment period as the encounter.</t>
  </si>
  <si>
    <t>Percentage of patients 18-75 years of age with diabetes (type 1 and type 2) who received a foot exam (visual inspection with either a sensory exam or a pulse exam) during the measurement year.</t>
  </si>
  <si>
    <t xml:space="preserve">Percentage of members 12 years of age and older with a diagnosis of depression and an elevated PHQ-9 score, who had evidence of response or remission within 5 to 7 months of the elevated score. Four rates are reported:
1. ECDS Coverage. The percentage of members 12 and older with a diagnosis of major depression or dysthymia, for whom a health plan can receive any electronic clinical quality data.
2. Follow-Up PHQ-9. The percentage of members who have a follow-up PHQ-9 score documented within the five to seven months after the initial elevated PHQ-9 score.
3. Depression Remission. The percentage of members who achieved remission within five to seven months after the initial elevated PHQ-9 score. 
4. Depression Response. The percentage of members who showed response within five to seven months after the initial elevated PHQ-9 score. </t>
  </si>
  <si>
    <t>Percentage of adult population aged 18 – 65 years who were identified as having at least one of the following six chronic conditions: Diabetes Mellitus (DM), Congestive Heart Failure (CHF), Coronary Artery Disease (CAD), Hypertension (HTN), Chronic Obstructive Pulmonary Disease (COPD) or Asthma, were followed for one-year, and had one or more potentially avoidable complications (PACs).</t>
  </si>
  <si>
    <t>Percentage of plan members who got a timely response when they made an appeal request to the drug plan about a decision to refuse payment or coverage</t>
  </si>
  <si>
    <t>Percentage of plan members whose doctor has done a “functional status assessment” to see how well they are able to do “activities of daily living” (such as dressing, eating, and bathing). (This information about the yearly assessment is collected for Medicare Special Needs Plans only. These plans are a type of Medicare Advantage Plan designed for certain types of people with Medicare. Some Special Needs Plans are for people with certain chronic diseases and conditions, some are for people who have both Medicare and Medicaid, and some are for people who live in an institution such as a nursing home.)</t>
  </si>
  <si>
    <t>Percentage of plan members who had a pain screening or pain management plan at least once during the year (This information about pain screening or pain management is collected for Medicare Special Needs plans only. These plans are a type of Medicare Advantage Plan designed for certain types of people with Medicare. Some Special Needs Plans are for people with certain chronic diseases and conditions, some are for people who have both Medicare and Medicaid, and some are for people who live in an institution such as a nursing home.)</t>
  </si>
  <si>
    <t>Percentage of the best possible score the plan earned on how easy it is for members to get the prescription drugs they need using the plan</t>
  </si>
  <si>
    <t>Percentage of adolescent and adult patients with a new episode of alcohol or other drug (AOD) dependence who 
received the following: 
• Initiation of AOD Treatment. The percentage of patients who initiate treatment through an inpatient AOD admission, outpatient visit, intensive outpatient encounter or partial hospitalization within 14 days of the diagnosis.
• Engagement of AOD Treatment. The percentage of patients who initiated treatment and who had two or more additional services with a diagnosis of AOD within 30 days of the initiation visit</t>
  </si>
  <si>
    <t>Percentage of all plan members whose mental health was the same or better than expected after two years</t>
  </si>
  <si>
    <t>Percentage of all plan members whose physical health was the same or better than expected after two years</t>
  </si>
  <si>
    <t>Percentage of patients undergoing breast cancer operations who obtained the diagnosis of breast cancer preoperatively by a minimally invasive biopsy method</t>
  </si>
  <si>
    <t>Percentage of asymptomatic patients undergoing CAS who are discharged to home no later than post-operative day #2</t>
  </si>
  <si>
    <t>Percentage of asymptomatic patients undergoing CAS who experience stroke or death following surgery while in the hospital</t>
  </si>
  <si>
    <t>Percentage of asymptomatic patients undergoing CEA who experience stroke or death following surgery while in the hospital</t>
  </si>
  <si>
    <t>Percentage of patients undergoing endovascular repair of small or moderate abdominal aortic aneurysms (AAA) who die while in the hospital</t>
  </si>
  <si>
    <t>Percentage of patients aged 18 to 75 with ischemic vascular disease (IVD) who have optimally managed modifiable risk factors demonstrated by meeting all of the numerator targets of this patient level all-or-none composite measure: blood pressure less than 140/90, tobacco-free status, and daily aspirin use</t>
  </si>
  <si>
    <t>Percentage of the time that the TTY services and foreign language interpretation were available when needed by prospective members who called the health plan’s prospective enrollee customer service phone number.</t>
  </si>
  <si>
    <t>Percentage of patients with 5 or more visits to the Emergency Room without a Care Guideline; data comes from EDIE</t>
  </si>
  <si>
    <t>Percentage of Medication Therapy Management (MTM) program enrollees who received a Comprehensive Medication Review (CMR) during the reporting period</t>
  </si>
  <si>
    <t>Percentage of patients 5–64 years of age who were identified as having persistent asthma and had a ratio of controller medications to total asthma medications of 0.50 or greater during the measurement year</t>
  </si>
  <si>
    <t>Inpatients assigned to endovascular treatment for obstructive arterial disease, the percentage of patients who undergo unplanned major amputation or surgical bypass within 48 hours of the index procedure</t>
  </si>
  <si>
    <t>Percentage of patients greater than 85 years of age who received a screening colonoscopy from January 1 to December 31</t>
  </si>
  <si>
    <t>Percentage of county population with an admissions for CHF</t>
  </si>
  <si>
    <t>Percentage of discharges among cases meeting the inclusion and exclusion rules for the denominator with ICD-9-CM code denoting accidental cut, puncture, perforation, or laceration during a procedure in any secondary diagnosis field</t>
  </si>
  <si>
    <t>Percentage of discharges with ICD-9-CM code for iatrogenic pneumothorax in any secondary diagnosis field among cases meeting the inclusion and exclusion rules for the denominator</t>
  </si>
  <si>
    <t>Comprehensive Diabetes Care (Composite Measure: CDC)</t>
  </si>
  <si>
    <t>Average percentage of time in which patients aged 18 and older with atrial fibrillation who are on chronic warfarin therapy have International Normalized Ratio (INR) test results within the therapeutic range (i.e. TTR) during the measurement period</t>
  </si>
  <si>
    <t>BV-606</t>
  </si>
  <si>
    <t>FVO</t>
  </si>
  <si>
    <t>NCS</t>
  </si>
  <si>
    <t>SPC</t>
  </si>
  <si>
    <t>PointRight Pro 30 Rehospitalization</t>
  </si>
  <si>
    <t>Inpatient Utilization—General Hospital/Acute care</t>
  </si>
  <si>
    <t>Change in Daily Activity Function as Measured by the AM-PAC</t>
  </si>
  <si>
    <t>Change in Basic Mobility as Measured by the AM-PAC</t>
  </si>
  <si>
    <t>Breast Cancer: Hormonal Therapy for Stage IC-IIIC Estrogen Receptor/Progesterone Receptor (ER/PR) positive Breast Cancer</t>
  </si>
  <si>
    <t>PSI-12-POSTOP-PULMEMB-DVT: Postoperative Pulmonary Embolism or Deep Vein Thrombosis Rate</t>
  </si>
  <si>
    <t>Medical Assistance with Smoking and Tobacco Use Cessation</t>
  </si>
  <si>
    <t>PC-05: Exclusive Breast Milk Feeding
       PC-05a: Exclusive Breast Milk Feeding Considering Mother’s Choice</t>
  </si>
  <si>
    <t>OP-17: Tracking Clinical Results Between Visits</t>
  </si>
  <si>
    <t>OP-11: Outpatient Chest Scans: Outpatient CT Ccans of the Chest that Were 'Combination' (Double) Scans</t>
  </si>
  <si>
    <t>OP-8: Outpatient MRI without Treatment: Outpatients with Low Back Pain Who Had an MRI Without Trying Recommended Treatments First, Such As Physical therapy</t>
  </si>
  <si>
    <t>SCIP Inf-2a: Prophylactic Antibiotic Selection for Surgical Patients – Overall Rate</t>
  </si>
  <si>
    <t>HBIPS-5a: Multiple Antipsychotic Medications at Discharge With Appropriate Justification – Overall Rate</t>
  </si>
  <si>
    <t>Comprehensive Diabetes Care: Hemoglobin A1c (HbA1c) Control (&lt;8.0%)</t>
  </si>
  <si>
    <t>OP-13: Cardiac Imaging for Preoperative Risk Assessment for Non-Cardiac Low-Risk Surgery</t>
  </si>
  <si>
    <t>CAHPS® Nursing Home Survey: Family Member Instrument</t>
  </si>
  <si>
    <t>Hospital Admissions for Pediatric Asthma, per 100,000 Children</t>
  </si>
  <si>
    <t>Developmental Screening in the First Three Years of Life</t>
  </si>
  <si>
    <t>COMP-HIP-KNEE: RSCR Following Elective TJA &amp; TKA</t>
  </si>
  <si>
    <t>READM-30-HIP-KNEE: Hip/Knee Readmit</t>
  </si>
  <si>
    <t>IMM-1a: Pneumococcal Immunization (PPV23) – Overall Rate</t>
  </si>
  <si>
    <t>HAI-5: Methicillin-resistant Staphylococcus Aureus (or MRSA) Blood Infections</t>
  </si>
  <si>
    <t>HAI-6: Clostridium difficile (C.diff.) Infections</t>
  </si>
  <si>
    <t>Late HIV Diagnosis</t>
  </si>
  <si>
    <t>CABG with Donor Site: The Number of Infections per 100 Procedures</t>
  </si>
  <si>
    <t>CABG without Donor Site: The Number of Infections per 100 Procedures</t>
  </si>
  <si>
    <t>Cardiac Surgery Infection Rate: The Number of Infections per 100 Procedures</t>
  </si>
  <si>
    <t>Heart Transplant: The Number of Infections per 100 Procedures</t>
  </si>
  <si>
    <t>Vaginal Hysterectomy: The Number of Infections per 100 Procedures</t>
  </si>
  <si>
    <t>ACS-REGISTRY: Participation in a Multispecialty Surgical Registry</t>
  </si>
  <si>
    <t>SM-PART-NURSE: Participation in a Systematic Database for Nursing Sensitive Care</t>
  </si>
  <si>
    <t>OP-14: Simultaneous Use of Brain Computed Tomography (CT) and Sinus CT</t>
  </si>
  <si>
    <t>SM-PART-GEN-SURG: Participation in General Surgery Registry</t>
  </si>
  <si>
    <t>SM-PART-STROKE: Participation in a Systematic Database for Stroke Care</t>
  </si>
  <si>
    <t>Alcohol and Drug Misuse: Screening, Brief Intervention and Referral for Treatment (SBIRT) (OHA 001)</t>
  </si>
  <si>
    <t>Children Who Have Dental Decay or Cavities</t>
  </si>
  <si>
    <t>Closing the Referral Loop: Receipt of Specialist Report</t>
  </si>
  <si>
    <t>Do You Have Any Type of Health Care Coverage?</t>
  </si>
  <si>
    <t>Driving After Drinking in the Past 30 Days</t>
  </si>
  <si>
    <t>Electronic Health Record (EHR) Adoption (OHA 004)</t>
  </si>
  <si>
    <t>Functional Status Assessment for Hip Replacement</t>
  </si>
  <si>
    <t>Functional Status Assessment for Knee Replacement</t>
  </si>
  <si>
    <t>Health Related Quality of Life — Physically and Mentally Unhealthy Days in the Past Month</t>
  </si>
  <si>
    <t>Hospital ED Visit Rate That Did Not Result in Hospital Admission, by Condition</t>
  </si>
  <si>
    <t>Median Intake of Fruits and Vegetables (Times Per Day)</t>
  </si>
  <si>
    <t>Mental and Physical Health Assessment Within 60 Days for Children in DHS Custody (OHA 002)</t>
  </si>
  <si>
    <r>
      <t>Obese: Students Who Were &gt;=95</t>
    </r>
    <r>
      <rPr>
        <b/>
        <vertAlign val="superscript"/>
        <sz val="14"/>
        <color rgb="FF595959"/>
        <rFont val="Arimo"/>
        <family val="2"/>
      </rPr>
      <t>th</t>
    </r>
    <r>
      <rPr>
        <b/>
        <sz val="14"/>
        <color rgb="FF595959"/>
        <rFont val="Arimo"/>
        <family val="2"/>
      </rPr>
      <t xml:space="preserve"> Percentile for BMI (Based on 2000 CDC Growth Charts)</t>
    </r>
  </si>
  <si>
    <t>Participated in Enough Aerobic and Muscle Strengthening Exercises to Meet Guidelines</t>
  </si>
  <si>
    <t>Patient-Centered Primary Care Home (PCPCH) Enrollment (OHA 003)</t>
  </si>
  <si>
    <t>Percent of Primary Care Physicians Who Successfully Qualify for an EHR Program Incentive Payment</t>
  </si>
  <si>
    <t>Percentage of Eligibles That Received Dental Treatment Services</t>
  </si>
  <si>
    <t>Percentage of Eligibles That Received Preventive Dental Services</t>
  </si>
  <si>
    <t>Prevention Quality Indicators #92: Chronic Conditions Composite</t>
  </si>
  <si>
    <t>Primary Caries Prevention Intervention as Offered by Primary Care Providers, Including Dentists</t>
  </si>
  <si>
    <t>Total Medicare Part A and B Cost Calculation Recommendations (Allowed Amounts)</t>
  </si>
  <si>
    <t>Proportion of Patients with A Chronic Condition Who Have A Potentially Avoidable Complication During A Calendar Year</t>
  </si>
  <si>
    <t>Physical Activity in Older Adults</t>
  </si>
  <si>
    <t>Urinary Incontinence Management in Older Adults</t>
  </si>
  <si>
    <t>Fall Risk Management</t>
  </si>
  <si>
    <t>Osteoporosis Management in Women Who Had a Fracture</t>
  </si>
  <si>
    <t>Care for Older Adults – Medication Review</t>
  </si>
  <si>
    <t xml:space="preserve">Care for Older Adults – Functional Status Assessment </t>
  </si>
  <si>
    <t>Care for Older Adults – Pain Screening</t>
  </si>
  <si>
    <t>Complaints About the Drug Plan</t>
  </si>
  <si>
    <t>Complaints About the Health Plan</t>
  </si>
  <si>
    <t>Medication Reconciliation: Number of Unintentional Medication Discrepancies Per Patient</t>
  </si>
  <si>
    <t>Chronic Stable Coronary Artery Disease: ACE Inhibitor or ARB Therapy - Diabetes or Left Ventricular Systolic Dysfunction (LVEF &lt;40%)</t>
  </si>
  <si>
    <t>ASC-10: Colonoscopy Interval for Patients with a History of Adenomatous Polyps -Avoidance of Inappropriate Use</t>
  </si>
  <si>
    <t>Appropriate Treatment for Children with Upper Respiratory Infection</t>
  </si>
  <si>
    <t>Coronary Artery Disease (CAD): Beta-Blocker Therapy — Prior Myocardial Infarction (MI) or Left Ventricular Systolic Dysfunction (LVEF &lt;40%)</t>
  </si>
  <si>
    <t>Heart Failure (HF): Angiotensin-Converting Enzyme (ACE) Inhibitor or Angiotensin Receptor Blocker (ARB) Therapy for Left Ventricular Systolic Dysfunction (LVSD)</t>
  </si>
  <si>
    <t>Heart Failure (HF):  Beta-Blocker Therapy for Left Ventricular Systolic Dysfunction (LVSD)</t>
  </si>
  <si>
    <t>Primary Open Angle Glaucoma (POAG): Optic Nerve Evaluation</t>
  </si>
  <si>
    <t>Percentage of Adults Who Smoke Cigarettes</t>
  </si>
  <si>
    <t>Percentage of Adults Reporting 14 Or More Days of Poor Mental Health</t>
  </si>
  <si>
    <t>CAHPS® Health Plan Survey v 5.0 - Adult Questionnaire</t>
  </si>
  <si>
    <t>Percent of Patients with 5 or More Visits to the Emergency Room Without A Care Guideline</t>
  </si>
  <si>
    <t>Cardiovascular Health Screening for People with Schizophrenia or Bipolar Disorder Who Are Prescribed Antipsychotic Medications</t>
  </si>
  <si>
    <t>HBIPS-1: Admission Screening</t>
  </si>
  <si>
    <t>TOB-1: Tobacco Use Screening</t>
  </si>
  <si>
    <t>TOB-3: Tobacco Use Treatment Provided or Offered at Discharge and the Subset Measure 
TOB-3a: Tobacco Use Treatment at Discharge</t>
  </si>
  <si>
    <t>TOB-2: Tobacco Use Treatment Provided or Offered and the Subset Measure 
TOB-2a: Tobacco Use Treatment</t>
  </si>
  <si>
    <t>SUB-1: Alcohol Use Screening</t>
  </si>
  <si>
    <t>SUB-2: Alcohol Use Brief Intervention Provided or Offered and SUB-2a Alcohol Use Brief Intervention</t>
  </si>
  <si>
    <t>SUB-3: Alcohol &amp; Other Drug Use Disorder Treatment Provided or Offered at Discharge and 
SUB-3a: Alcohol &amp; Other Drug Use Disorder Treatment at Discharge</t>
  </si>
  <si>
    <t>IMM-3-FAC-ADHPCT: Healthcare Worker Influenza Vaccination</t>
  </si>
  <si>
    <t>READM-30-COPD: COPD 30-day Readmission Rate</t>
  </si>
  <si>
    <t>READM-30-STK: Stroke 30-day Readmission Rate</t>
  </si>
  <si>
    <t>MORT-30-STK: Stroke 30-day Mortality Rate</t>
  </si>
  <si>
    <t>OP-9: Mammography Follow-Up Rates</t>
  </si>
  <si>
    <t>ASC-5: Prophylactic Intravenous (IV) Antibiotic Timing</t>
  </si>
  <si>
    <t>MV: Number of Medicare Patient Discharges for Selected MS-DRGs</t>
  </si>
  <si>
    <t>Audiological Evaluation No Later than 3 Months of Age</t>
  </si>
  <si>
    <t>Use of Multiple Concurrent Antipsychotics in Children and Adolescents</t>
  </si>
  <si>
    <t>Diabetes Screening for People with Schizophrenia or Bipolar Disorder Who Are Using Antipsychotic Medications</t>
  </si>
  <si>
    <t>Depression Response at Twelve Months - Progress Towards Remission</t>
  </si>
  <si>
    <t>Depression Response at 6 Months -Progress Towards Remission</t>
  </si>
  <si>
    <t>Follow-up After Discharge from the Emergency Department for Mental Health or Alcohol or Other Drug Dependence</t>
  </si>
  <si>
    <t>READM-30-CABG: Coronary Artery Bypass Graft (CABG) Surgery 30-day Readmission Rate</t>
  </si>
  <si>
    <t>Preventive Care and Screening: Unhealthy Alcohol Use: Screening &amp; Brief Counseling</t>
  </si>
  <si>
    <t>Bipolar Disorder and Major Depression: Appraisal for Alcohol or Chemical Substance Use</t>
  </si>
  <si>
    <t>Post-Anesthetic Transfer of Care Measure: Procedure Room to a Post Anesthesia Care Unit (PACU)</t>
  </si>
  <si>
    <t>Proportion of Patients Sustaining a Ureter Injury at the Time of any Pelvic Organ Prolapse Repair</t>
  </si>
  <si>
    <t>Quality of Life Assessment For Patients With Primary Headache Disorders</t>
  </si>
  <si>
    <t>Appropriate Follow-up Imaging for Incidental Abdominal Lesions</t>
  </si>
  <si>
    <t>MORT-30-CABG: Coronary Artery Bypass Graft (CABG) Surgery 30-day Mortality Rate</t>
  </si>
  <si>
    <t>Overuse of Neuroimaging for Patients with Primary Headache and a Normal Neurological Examination</t>
  </si>
  <si>
    <t>EHDI-1a: Hearing Screening Prior to Hospital discharge</t>
  </si>
  <si>
    <t>CAC-1a: Relievers for Inpatient Asthma (Age 2 Years through 17 Years) – Overall Rate</t>
  </si>
  <si>
    <t>CAC-2a: Systemic Corticosteroids for Inpatient Asthma (Age 2 Years through 17 Years) – Overall Rate</t>
  </si>
  <si>
    <t>PN-6: Appropriate Initial Antibiotic Selection for Community-Acquired Pneumonia (CAP) in Immunocompetent Patients
PN-6a: Initial Antibiotic Selection for CAP in Immunocompetent – ICU Patient
PN-6b: Initial Antibiotic Selection for CAP in Immunocompetent – Non ICU Patient</t>
  </si>
  <si>
    <t>CAHPS® Health Plan Survey v 3.0 Children with Chronic Conditions Supplement</t>
  </si>
  <si>
    <t>OP-7: Outpatient Correct Antibiotic for Surgery: Outpatients Having Surgery who Got the Right Kind of Antibiotic</t>
  </si>
  <si>
    <t>OP-6: Outpatient Antibiotic Before Incision: Outpatients Having Surgery who Got an Antibiotic at the Right Time - Within One Hour Before Surgery</t>
  </si>
  <si>
    <t>SCIP Inf-4: Cardiac Surgery Patients with Controlled 6 A.M. Postoperative Blood Glucose</t>
  </si>
  <si>
    <t>PSI-15-ACC-LAC: Accidental Puncture or Laceration</t>
  </si>
  <si>
    <t>PSI-6-IAT-PTX: Postoperative Pulmonary Embolism or Deep Vein Thrombosis</t>
  </si>
  <si>
    <t>Percentage of patients 5-85 years of age during the measurement year who were identified as having persistent asthma and were dispensed appropriate medications that they remained on during the treatment period. Two rates are reported:
1. The percentage of patients who remained on an asthma controller medication for at least 50% of their treatment period.
2. The percentage of patients who remained on an asthma controller medication for at least 75% of their treatment period.</t>
  </si>
  <si>
    <r>
      <t xml:space="preserve">On October 14, 2016, the Center for Medicare &amp; Medicaid Services (CMS) finalized the Medicare Access and CHIP Reauthorization Act of 2015 (MACRA), which amends title XVIII of the Social Security Act to repeal the Sustainable Growth Rate, reauthorize the Children's Health Insurance Program, and strengthen Medicare access by improving physician and other clinician payments and making other improvements. The MACRA, landmark bipartisan legislation, advances a forward-looking, coordinated framework for health care providers to take part in the CMS Quality Payment Program that rewards value and outcomes in one of two ways: (1) Advanced Alternative Payment Models or (2) Merit-based Incentive Payment System (MIPS). 
MIPS is a new program that will make payment adjustments based on performance on quality, cost and other measures, and will consolidate components of three existing programs—the Physician Quality Reporting System (PQRS), the Physician Value-based Payment Modifier, and the Medicare Electronic Health Record (EHR) Incentive Program for eligible professionals. As prescribed by Congress, MIPS will focus on: quality; cost; and use of certified electronic health record (EHR) technology (CEHRT). 
The initial development period of the Quality Payment Program implementation would allow physicians to pick their pace of participation for the first performance period that begins January 1, 2017. The first payment year will begin in 2019. 
Only three specialty-specific measure sets are included in the Buying Value tool--the General Practice/Family Medicine measure set, the Internal Medicine </t>
    </r>
    <r>
      <rPr>
        <sz val="14"/>
        <color rgb="FF595959"/>
        <rFont val="Arimo"/>
      </rPr>
      <t>measure set, and the Pediatrics measure set.</t>
    </r>
  </si>
  <si>
    <t>BV-608</t>
  </si>
  <si>
    <t>Percentage of patients 5-64 years of age during the measurement year who were identified as having persistent asthma and were dispensed appropriate medications that they remained on during the treatment period. Two rates are reported:
1. The percentage of patients who remained on an asthma controller medication for at least 50% of their treatment period.
2. The percentage of patients who remained on an asthma controller medication for at least 75% of their treatment period.</t>
  </si>
  <si>
    <r>
      <rPr>
        <b/>
        <sz val="17"/>
        <color rgb="FF1C6938"/>
        <rFont val="Arimo"/>
        <family val="2"/>
      </rPr>
      <t xml:space="preserve">Domain </t>
    </r>
    <r>
      <rPr>
        <sz val="17"/>
        <color rgb="FF1C6938"/>
        <rFont val="Arimo"/>
        <family val="2"/>
      </rPr>
      <t>(Column I)</t>
    </r>
    <r>
      <rPr>
        <b/>
        <sz val="17"/>
        <color rgb="FF1C6938"/>
        <rFont val="Arimo"/>
        <family val="2"/>
      </rPr>
      <t>:</t>
    </r>
    <r>
      <rPr>
        <sz val="17"/>
        <color theme="1" tint="0.34998626667073579"/>
        <rFont val="Arimo"/>
        <family val="2"/>
      </rPr>
      <t xml:space="preserve"> Includes 16 measure taxonomies that are used to categorize measures by subject matter (e.g., Acute Illness Care, Hospital, Prevention).</t>
    </r>
  </si>
  <si>
    <r>
      <rPr>
        <b/>
        <sz val="17"/>
        <color rgb="FF1C6938"/>
        <rFont val="Arimo"/>
        <family val="2"/>
      </rPr>
      <t xml:space="preserve">Condition </t>
    </r>
    <r>
      <rPr>
        <sz val="17"/>
        <color rgb="FF1C6938"/>
        <rFont val="Arimo"/>
        <family val="2"/>
      </rPr>
      <t>(Column J)</t>
    </r>
    <r>
      <rPr>
        <b/>
        <sz val="17"/>
        <color rgb="FF1C6938"/>
        <rFont val="Arimo"/>
        <family val="2"/>
      </rPr>
      <t>:</t>
    </r>
    <r>
      <rPr>
        <sz val="17"/>
        <color theme="1" tint="0.34998626667073579"/>
        <rFont val="Arimo"/>
        <family val="2"/>
      </rPr>
      <t xml:space="preserve"> Includes 20 measure taxonomies that are used to categorize measures by a specific clinical condition (e.g., Cardiovascular, Diabetes, Substance Abuse). </t>
    </r>
  </si>
  <si>
    <r>
      <rPr>
        <b/>
        <sz val="17"/>
        <color rgb="FF1C6938"/>
        <rFont val="Arimo"/>
        <family val="2"/>
      </rPr>
      <t xml:space="preserve">Measure Type </t>
    </r>
    <r>
      <rPr>
        <sz val="17"/>
        <color rgb="FF1C6938"/>
        <rFont val="Arimo"/>
        <family val="2"/>
      </rPr>
      <t>(Column K)</t>
    </r>
    <r>
      <rPr>
        <b/>
        <sz val="17"/>
        <color rgb="FF1C6938"/>
        <rFont val="Arimo"/>
        <family val="2"/>
      </rPr>
      <t>:</t>
    </r>
    <r>
      <rPr>
        <sz val="17"/>
        <color theme="1" tint="0.34998626667073579"/>
        <rFont val="Arimo"/>
        <family val="2"/>
      </rPr>
      <t xml:space="preserve"> Includes 5 measure taxonomies that are used to categorize measures by type (e.g., Outcome, Process, Structure).</t>
    </r>
  </si>
  <si>
    <r>
      <rPr>
        <b/>
        <sz val="17"/>
        <color rgb="FF1C6938"/>
        <rFont val="Arimo"/>
        <family val="2"/>
      </rPr>
      <t xml:space="preserve">Populations </t>
    </r>
    <r>
      <rPr>
        <sz val="17"/>
        <color rgb="FF1C6938"/>
        <rFont val="Arimo"/>
        <family val="2"/>
      </rPr>
      <t>(Column L)</t>
    </r>
    <r>
      <rPr>
        <b/>
        <sz val="17"/>
        <color rgb="FF1C6938"/>
        <rFont val="Arimo"/>
        <family val="2"/>
      </rPr>
      <t>:</t>
    </r>
    <r>
      <rPr>
        <sz val="17"/>
        <color theme="1" tint="0.34998626667073579"/>
        <rFont val="Arimo"/>
        <family val="2"/>
      </rPr>
      <t xml:space="preserve"> Includes 5 measure taxonomies used to categorize measures by age-defined patient population group (e.g., Adult, Pediatric).</t>
    </r>
  </si>
  <si>
    <r>
      <rPr>
        <b/>
        <sz val="17"/>
        <color rgb="FF1C6938"/>
        <rFont val="Arimo"/>
        <family val="2"/>
      </rPr>
      <t xml:space="preserve">Data Source </t>
    </r>
    <r>
      <rPr>
        <sz val="17"/>
        <color rgb="FF1C6938"/>
        <rFont val="Arimo"/>
        <family val="2"/>
      </rPr>
      <t>(Column M)</t>
    </r>
    <r>
      <rPr>
        <b/>
        <sz val="17"/>
        <color rgb="FF1C6938"/>
        <rFont val="Arimo"/>
        <family val="2"/>
      </rPr>
      <t>:</t>
    </r>
    <r>
      <rPr>
        <sz val="17"/>
        <color theme="1" tint="0.34998626667073579"/>
        <rFont val="Arimo"/>
        <family val="2"/>
      </rPr>
      <t xml:space="preserve"> Includes 11 measure taxonomies used to categorize measures by the data source utilized for each measure (e.g., Claims, Clinical Data). </t>
    </r>
  </si>
  <si>
    <r>
      <t>•</t>
    </r>
    <r>
      <rPr>
        <b/>
        <sz val="17"/>
        <color theme="1" tint="0.34998626667073579"/>
        <rFont val="Arimo"/>
        <family val="2"/>
      </rPr>
      <t xml:space="preserve"> </t>
    </r>
    <r>
      <rPr>
        <b/>
        <sz val="17"/>
        <color rgb="FF1C6938"/>
        <rFont val="Arimo"/>
        <family val="2"/>
      </rPr>
      <t xml:space="preserve">Name </t>
    </r>
    <r>
      <rPr>
        <sz val="17"/>
        <color rgb="FF1C6938"/>
        <rFont val="Arimo"/>
        <family val="2"/>
      </rPr>
      <t>(Column B)</t>
    </r>
  </si>
  <si>
    <r>
      <t xml:space="preserve">• </t>
    </r>
    <r>
      <rPr>
        <b/>
        <sz val="17"/>
        <color rgb="FF1C6938"/>
        <rFont val="Arimo"/>
        <family val="2"/>
      </rPr>
      <t xml:space="preserve">Steward </t>
    </r>
    <r>
      <rPr>
        <sz val="17"/>
        <color rgb="FF1C6938"/>
        <rFont val="Arimo"/>
        <family val="2"/>
      </rPr>
      <t>(Column D)</t>
    </r>
  </si>
  <si>
    <r>
      <t xml:space="preserve">• </t>
    </r>
    <r>
      <rPr>
        <b/>
        <sz val="17"/>
        <color rgb="FF1C6938"/>
        <rFont val="Arimo"/>
        <family val="2"/>
      </rPr>
      <t xml:space="preserve">CMS Identifier </t>
    </r>
    <r>
      <rPr>
        <sz val="17"/>
        <color rgb="FF1C6938"/>
        <rFont val="Arimo"/>
        <family val="2"/>
      </rPr>
      <t>(Column E)</t>
    </r>
  </si>
  <si>
    <r>
      <t>•</t>
    </r>
    <r>
      <rPr>
        <b/>
        <sz val="17"/>
        <color theme="1" tint="0.34998626667073579"/>
        <rFont val="Arimo"/>
        <family val="2"/>
      </rPr>
      <t xml:space="preserve"> </t>
    </r>
    <r>
      <rPr>
        <b/>
        <sz val="17"/>
        <color rgb="FF1C6938"/>
        <rFont val="Arimo"/>
        <family val="2"/>
      </rPr>
      <t xml:space="preserve">Description </t>
    </r>
    <r>
      <rPr>
        <sz val="17"/>
        <color rgb="FF1C6938"/>
        <rFont val="Arimo"/>
        <family val="2"/>
      </rPr>
      <t>(Column F)</t>
    </r>
  </si>
  <si>
    <r>
      <t xml:space="preserve">• </t>
    </r>
    <r>
      <rPr>
        <b/>
        <sz val="17"/>
        <color rgb="FF1C6938"/>
        <rFont val="Arimo"/>
        <family val="2"/>
      </rPr>
      <t xml:space="preserve">Domain </t>
    </r>
    <r>
      <rPr>
        <sz val="17"/>
        <color rgb="FF1C6938"/>
        <rFont val="Arimo"/>
        <family val="2"/>
      </rPr>
      <t>(Column G)</t>
    </r>
  </si>
  <si>
    <r>
      <t xml:space="preserve">• </t>
    </r>
    <r>
      <rPr>
        <b/>
        <sz val="17"/>
        <color rgb="FF1C6938"/>
        <rFont val="Arimo"/>
        <family val="2"/>
      </rPr>
      <t xml:space="preserve">Condition </t>
    </r>
    <r>
      <rPr>
        <sz val="17"/>
        <color rgb="FF1C6938"/>
        <rFont val="Arimo"/>
        <family val="2"/>
      </rPr>
      <t>(Column H)</t>
    </r>
  </si>
  <si>
    <r>
      <t>•</t>
    </r>
    <r>
      <rPr>
        <b/>
        <sz val="17"/>
        <color theme="1" tint="0.34998626667073579"/>
        <rFont val="Arimo"/>
        <family val="2"/>
      </rPr>
      <t xml:space="preserve"> </t>
    </r>
    <r>
      <rPr>
        <b/>
        <sz val="17"/>
        <color rgb="FF1C6938"/>
        <rFont val="Arimo"/>
        <family val="2"/>
      </rPr>
      <t xml:space="preserve">Measure Type </t>
    </r>
    <r>
      <rPr>
        <sz val="17"/>
        <color rgb="FF1C6938"/>
        <rFont val="Arimo"/>
        <family val="2"/>
      </rPr>
      <t>(Column I)</t>
    </r>
  </si>
  <si>
    <r>
      <t>•</t>
    </r>
    <r>
      <rPr>
        <b/>
        <sz val="17"/>
        <color theme="1" tint="0.34998626667073579"/>
        <rFont val="Arimo"/>
        <family val="2"/>
      </rPr>
      <t xml:space="preserve"> </t>
    </r>
    <r>
      <rPr>
        <b/>
        <sz val="17"/>
        <color rgb="FF1C6938"/>
        <rFont val="Arimo"/>
        <family val="2"/>
      </rPr>
      <t xml:space="preserve">Populations </t>
    </r>
    <r>
      <rPr>
        <sz val="17"/>
        <color rgb="FF1C6938"/>
        <rFont val="Arimo"/>
        <family val="2"/>
      </rPr>
      <t>(Column J)</t>
    </r>
  </si>
  <si>
    <r>
      <t xml:space="preserve">• </t>
    </r>
    <r>
      <rPr>
        <b/>
        <sz val="17"/>
        <color rgb="FF1C6938"/>
        <rFont val="Arimo"/>
        <family val="2"/>
      </rPr>
      <t xml:space="preserve">Data Source </t>
    </r>
    <r>
      <rPr>
        <sz val="17"/>
        <color rgb="FF1C6938"/>
        <rFont val="Arimo"/>
        <family val="2"/>
      </rPr>
      <t>(Column K)</t>
    </r>
  </si>
  <si>
    <r>
      <t xml:space="preserve">• </t>
    </r>
    <r>
      <rPr>
        <b/>
        <sz val="17"/>
        <color rgb="FF1C6938"/>
        <rFont val="Arimo"/>
        <family val="2"/>
      </rPr>
      <t>Alignment with federal, national, hospital and select state measure sets</t>
    </r>
  </si>
  <si>
    <t>Enter Candidate Measures for Consideration to the                                                     Measure Selection Tool Spreadsheet</t>
  </si>
  <si>
    <r>
      <t xml:space="preserve">Users can now filter through the 600+ measures included in the </t>
    </r>
    <r>
      <rPr>
        <i/>
        <sz val="18"/>
        <color theme="1" tint="0.34998626667073579"/>
        <rFont val="Georgia"/>
        <family val="1"/>
      </rPr>
      <t xml:space="preserve">Measure Crosswalk </t>
    </r>
    <r>
      <rPr>
        <sz val="18"/>
        <color theme="1" tint="0.34998626667073579"/>
        <rFont val="Georgia"/>
        <family val="1"/>
      </rPr>
      <t>tab</t>
    </r>
    <r>
      <rPr>
        <i/>
        <sz val="18"/>
        <color theme="1" tint="0.34998626667073579"/>
        <rFont val="Georgia"/>
        <family val="1"/>
      </rPr>
      <t xml:space="preserve"> </t>
    </r>
    <r>
      <rPr>
        <sz val="18"/>
        <color theme="1" tint="0.34998626667073579"/>
        <rFont val="Georgia"/>
        <family val="1"/>
      </rPr>
      <t>in the Buying Value tool to search for candidate measures for consideration. Users can search for measures using the following criteria:</t>
    </r>
  </si>
  <si>
    <t>Decide whether you want to enter additional information about the measure origin:</t>
  </si>
  <si>
    <r>
      <rPr>
        <b/>
        <sz val="17"/>
        <color rgb="FF1C6938"/>
        <rFont val="Arimo"/>
        <family val="2"/>
      </rPr>
      <t xml:space="preserve">Measure Origin </t>
    </r>
    <r>
      <rPr>
        <sz val="17"/>
        <color rgb="FF1C6938"/>
        <rFont val="Arimo"/>
        <family val="2"/>
      </rPr>
      <t>(Column L)</t>
    </r>
    <r>
      <rPr>
        <b/>
        <sz val="17"/>
        <color rgb="FF1C6938"/>
        <rFont val="Arimo"/>
        <family val="2"/>
      </rPr>
      <t>:</t>
    </r>
    <r>
      <rPr>
        <sz val="17"/>
        <color theme="1" tint="0.34998626667073579"/>
        <rFont val="Arimo"/>
        <family val="2"/>
      </rPr>
      <t xml:space="preserve"> You may choose to track how the measure got into your measure set (e.g., the measure set in which you originally found the measure, or the name of the person who requested that you consider the measure).</t>
    </r>
  </si>
  <si>
    <t>If you added the measure selection criteria that you created in Step 2, and would like to create a Selection Criteria Score, then systematically evaluate each candidate measure against each selection criterion and add your assessment (“yes,” “somewhat,” “no”) in the corresponding columns (Columns P through AI). An entry of "Yes" equals 2 points, an entry of "Somewhat" equals 1 point and an entry of "No" equals 0 points toward the Selection Criteria Score. There is a column available next to each active selection criterion column that provides space for you to record the rationale for each assessment. This process will yield a Selection Criteria Score in Column O for each measure entered.</t>
  </si>
  <si>
    <t>In addition to adding, dropping or significantly changing the measures included in the measure sets (e.g., revisions pursuant to the NQF endorsement process), federal agencies are also working to improve and standardize the details of measure specifications. Such micro-changes do not change the NQF number associated with the measure or the NQF's endorsement. These micro-changes may not be reflected in all federal program measure sets at the same time. Once the desired degree of alignment with federal program measures is achieved at the level of NQF’s, or CMS’s numbering system, we recommend checking alignment at the detailed technical specification level for each measure which can be done by comparing the detailed specifications of your final choice of measures against the detailed specs contained in the URLs listed in the Links to Source Documents Tab.</t>
  </si>
  <si>
    <r>
      <t xml:space="preserve">At this point, data entry in the spreadsheet is complete and the </t>
    </r>
    <r>
      <rPr>
        <i/>
        <sz val="18"/>
        <color theme="1" tint="0.34998626667073579"/>
        <rFont val="Georgia"/>
        <family val="1"/>
      </rPr>
      <t>Measure Selection Tool</t>
    </r>
    <r>
      <rPr>
        <sz val="18"/>
        <color theme="1" tint="0.34998626667073579"/>
        <rFont val="Georgia"/>
        <family val="1"/>
      </rPr>
      <t xml:space="preserve"> automatically assesses alignment with all of the measures included in the tool, including those pre-loaded and those which you may have entered (if any). The toolkit produces six measure alignment scores:</t>
    </r>
  </si>
  <si>
    <t>Alignment Score with All Measure Sets</t>
  </si>
  <si>
    <t>Alignment Score with Commercial and State Measure Sets</t>
  </si>
  <si>
    <t xml:space="preserve">Alignment Score with Federal Measure Sets Focused on Ambulatory Care </t>
  </si>
  <si>
    <t>Alignment Score with National Hospital Measure Sets</t>
  </si>
  <si>
    <t>Alignment Score with National Hospital and Ambulatory Measure Sets</t>
  </si>
  <si>
    <t>Alignment Score with Select State Measure Sets</t>
  </si>
  <si>
    <r>
      <rPr>
        <b/>
        <sz val="18"/>
        <color rgb="FF1C6938"/>
        <rFont val="Arimo"/>
        <family val="2"/>
      </rPr>
      <t>Alignment score with national hospital measure sets</t>
    </r>
    <r>
      <rPr>
        <sz val="18"/>
        <color theme="1" tint="0.34998626667073579"/>
        <rFont val="Arimo"/>
        <family val="2"/>
      </rPr>
      <t xml:space="preserve"> (CMS Hospital-Value Based Purchasing, CMS Medicare Hospital Compare, Joint Commission Accountability Measure List) [Column AW]</t>
    </r>
  </si>
  <si>
    <r>
      <rPr>
        <b/>
        <sz val="18"/>
        <color rgb="FF1C6938"/>
        <rFont val="Arimo"/>
        <family val="2"/>
      </rPr>
      <t>Alignment score with national hospital-and-ambulatory measure sets</t>
    </r>
    <r>
      <rPr>
        <sz val="18"/>
        <color theme="1" tint="0.34998626667073579"/>
        <rFont val="Arimo"/>
        <family val="2"/>
      </rPr>
      <t xml:space="preserve"> (Catalyst for Payment Reform Employer-Purchaser Measure Set) [Column AX]</t>
    </r>
  </si>
  <si>
    <r>
      <rPr>
        <b/>
        <sz val="18"/>
        <color rgb="FF1C6938"/>
        <rFont val="Arimo"/>
        <family val="2"/>
      </rPr>
      <t>Alignment score with a sample of state measure sets</t>
    </r>
    <r>
      <rPr>
        <sz val="18"/>
        <color theme="1" tint="0.34998626667073579"/>
        <rFont val="Arimo"/>
        <family val="2"/>
      </rPr>
      <t xml:space="preserve"> included in the </t>
    </r>
    <r>
      <rPr>
        <i/>
        <sz val="18"/>
        <color theme="1" tint="0.34998626667073579"/>
        <rFont val="Arimo"/>
        <family val="2"/>
      </rPr>
      <t xml:space="preserve">Measure Crosswalk </t>
    </r>
    <r>
      <rPr>
        <sz val="18"/>
        <color theme="1" tint="0.34998626667073579"/>
        <rFont val="Arimo"/>
        <family val="2"/>
      </rPr>
      <t>[Column AY]</t>
    </r>
  </si>
  <si>
    <r>
      <t xml:space="preserve">Alignment score with all measure sets in the tool </t>
    </r>
    <r>
      <rPr>
        <sz val="18"/>
        <color rgb="FF595959"/>
        <rFont val="Arimo"/>
        <family val="2"/>
      </rPr>
      <t>(Column AT)</t>
    </r>
  </si>
  <si>
    <r>
      <t xml:space="preserve">Alignment score with commercial and state measure sets </t>
    </r>
    <r>
      <rPr>
        <sz val="18"/>
        <color rgb="FF595959"/>
        <rFont val="Arimo"/>
        <family val="2"/>
      </rPr>
      <t>(Column AU)</t>
    </r>
  </si>
  <si>
    <r>
      <t xml:space="preserve">Alignment score with federal ambulatory care measure sets </t>
    </r>
    <r>
      <rPr>
        <sz val="18"/>
        <color rgb="FF595959"/>
        <rFont val="Arimo"/>
        <family val="2"/>
      </rPr>
      <t>(Column AV)</t>
    </r>
  </si>
  <si>
    <t>The toolkit also provides a total score for agreement with the user’s measure selection criteria (Column O).</t>
  </si>
  <si>
    <r>
      <t xml:space="preserve">For each measure that has an NQF number, enter the measure’s NQF number in Column C (note: you must enter a 4 digit number for automatic lookup to work properly, e.g., '0002' not '2' or '02'). If the measure is included in the </t>
    </r>
    <r>
      <rPr>
        <i/>
        <sz val="18"/>
        <color theme="1" tint="0.34998626667073579"/>
        <rFont val="Georgia"/>
        <family val="1"/>
      </rPr>
      <t>Measure Crosswalk</t>
    </r>
    <r>
      <rPr>
        <sz val="18"/>
        <color theme="1" tint="0.34998626667073579"/>
        <rFont val="Georgia"/>
        <family val="1"/>
      </rPr>
      <t>, the following information about the measure will auto-populate into the tool:</t>
    </r>
  </si>
  <si>
    <t>Accountability measures are quality measures that meet four criteria that produce the greatest positive impact on patient outcomes when hospitals demonstrate improvement on them. 
The criteria for classifying accountability measures include: 1) Research 2) Proximity 3) Accuracy 4) Adverse Effects.
These criteria are based on The Joint Commission’s experience implementing and evaluating the outcomes of quality measures for more than a decade. The criteria provide a more rational approach to the process of collecting and reporting quality data.</t>
  </si>
  <si>
    <r>
      <t xml:space="preserve">Below, we provide details on use of the </t>
    </r>
    <r>
      <rPr>
        <i/>
        <sz val="18"/>
        <color theme="1" tint="0.34998626667073579"/>
        <rFont val="Georgia"/>
        <family val="1"/>
      </rPr>
      <t>Spreadsheet</t>
    </r>
    <r>
      <rPr>
        <sz val="18"/>
        <color theme="1" tint="0.34998626667073579"/>
        <rFont val="Georgia"/>
        <family val="1"/>
      </rPr>
      <t xml:space="preserve"> that amplify the </t>
    </r>
    <r>
      <rPr>
        <i/>
        <sz val="18"/>
        <color theme="1" tint="0.34998626667073579"/>
        <rFont val="Georgia"/>
        <family val="1"/>
      </rPr>
      <t>Measure Selection Tool User Instructions</t>
    </r>
    <r>
      <rPr>
        <sz val="18"/>
        <color theme="1" tint="0.34998626667073579"/>
        <rFont val="Georgia"/>
        <family val="1"/>
      </rPr>
      <t xml:space="preserve"> that are available on the start page for this tool.  </t>
    </r>
  </si>
  <si>
    <r>
      <t xml:space="preserve">To finalize your measure set, review the data displayed in the </t>
    </r>
    <r>
      <rPr>
        <i/>
        <sz val="18"/>
        <color theme="1" tint="0.34998626667073579"/>
        <rFont val="Georgia"/>
        <family val="1"/>
      </rPr>
      <t xml:space="preserve">Measure Selection Tool </t>
    </r>
    <r>
      <rPr>
        <sz val="18"/>
        <color theme="1" tint="0.34998626667073579"/>
        <rFont val="Georgia"/>
        <family val="1"/>
      </rPr>
      <t xml:space="preserve">tab, evaluate candidate measures based on the scores given above, and select the measures for your measure set by entering “Yes,” “No,” “Maybe,” or “Not Yet Considered” in the Measure Status column (Column M). You may want to use the Rationale column (Column N) to record the reason for the measure’s status. </t>
    </r>
  </si>
  <si>
    <r>
      <t xml:space="preserve">For any additional measure set you want to use as a reference point, e.g., relevant state or commercial measure sets, you must enter them manually in Row 5, Columns AZ through BF (one measure set per column) of the </t>
    </r>
    <r>
      <rPr>
        <i/>
        <sz val="18"/>
        <color rgb="FF595959"/>
        <rFont val="Georgia"/>
        <family val="1"/>
      </rPr>
      <t>Measure Selection Tool</t>
    </r>
    <r>
      <rPr>
        <sz val="18"/>
        <color rgb="FF595959"/>
        <rFont val="Georgia"/>
        <family val="1"/>
      </rPr>
      <t xml:space="preserve"> tab of the </t>
    </r>
    <r>
      <rPr>
        <i/>
        <sz val="18"/>
        <color rgb="FF595959"/>
        <rFont val="Georgia"/>
        <family val="1"/>
      </rPr>
      <t>Measure Selection Spreadsheet</t>
    </r>
    <r>
      <rPr>
        <sz val="18"/>
        <color rgb="FF595959"/>
        <rFont val="Georgia"/>
        <family val="1"/>
      </rPr>
      <t>. Doing so will enable you to see how well the candidate measures under consideration compare to the reference point measure sets. The Spreadsheet is also designed to provide you with an Alignment Score that conveys for each candidate measure, the extent of alignment with these state and commercial measure sets.</t>
    </r>
  </si>
  <si>
    <r>
      <t xml:space="preserve">After you have determined your criteria for choosing measures, you must transfer the criteria from your worksheet into the </t>
    </r>
    <r>
      <rPr>
        <i/>
        <sz val="18"/>
        <color theme="1" tint="0.34998626667073579"/>
        <rFont val="Georgia"/>
        <family val="1"/>
      </rPr>
      <t>Measure Selection Tool</t>
    </r>
    <r>
      <rPr>
        <sz val="18"/>
        <color theme="1" tint="0.34998626667073579"/>
        <rFont val="Georgia"/>
        <family val="1"/>
      </rPr>
      <t xml:space="preserve"> tab of the </t>
    </r>
    <r>
      <rPr>
        <i/>
        <sz val="18"/>
        <color theme="1" tint="0.34998626667073579"/>
        <rFont val="Georgia"/>
        <family val="1"/>
      </rPr>
      <t>Measure Selection Spreadsheet.</t>
    </r>
    <r>
      <rPr>
        <sz val="18"/>
        <color theme="1" tint="0.34998626667073579"/>
        <rFont val="Georgia"/>
        <family val="1"/>
      </rPr>
      <t xml:space="preserve"> Doing so will enable you to see how well the candidate measures under consideration meet your criteria. Load your criteria into the worksheet using the drop-down menus in Row 4, Columns P through AI (one criterion per column). If you have selected measure criteria not listed in the drop-down menus, add them manually by typing into the cells in Row 5, Columns P through AI (one criterion per column).</t>
    </r>
  </si>
  <si>
    <t>This question determines the percent of adults 18 years and over that report currently smoking cigarettes.
The BRFSS questionnaire is designed by a working group of BRFSS state coordinators and CDC staff. The questionnaire is approved by all state coordinators. 
The questionnaire can be found here: https://www.cdc.gov/brfss/questionnaires/</t>
  </si>
  <si>
    <t>This question determines the percentage of adults who reported that their mental health was "not good" between one and 30 days in the past 30 days.
The BRFSS questionnaire is designed by a working group of BRFSS state coordinators and CDC staff. The questionnaire is approved by all state coordinators. 
The questionnaire can be found here: https://www.cdc.gov/brfss/questionnaires/</t>
  </si>
  <si>
    <t>Recommended standard statewide measures of health performance starting January 1, 2017.  It is intended that use of these measures will enable a common way of tracking health and health care performance as well as inform public and private health care purchasers.  Use of the measures is expected to start with the State as “first mover;” the State’s Health Innovation Plan calls for eventual alignment of measurement across public and private payers, using the core measure set as the basic set to which other measures may be added. Three measures that we do not consider to be clinical quality measures are excluded from the Buying Value Tool.</t>
  </si>
  <si>
    <t>This question asks, "Do you have any kind of health care coverage, including health insurance, prepaid plans such as HMOs, government plans such as Medicare, or Indian Health Service?"
The BRFSS questionnaire is designed by a working group of BRFSS state coordinators and CDC staff. The questionnaire is approved by all state coordinators. 
The questionnaire can be found here: https://www.cdc.gov/brfss/questionnaires/</t>
  </si>
  <si>
    <t>This question asks, "During the past 30 days, how many times have you driven when you’ve had perhaps too much to drink?"
The BRFSS questionnaire is designed by a working group of BRFSS state coordinators and CDC staff. The questionnaire is approved by all state coordinators. 
The questionnaire can be found here: https://www.cdc.gov/brfss/questionnaires/</t>
  </si>
  <si>
    <t>This question asks about fruit and vegetable intake.
The BRFSS questionnaire is designed by a working group of BRFSS state coordinators and CDC staff. The questionnaire is approved by all state coordinators. 
The questionnaire can be found here: https://www.cdc.gov/brfss/questionnaires/</t>
  </si>
  <si>
    <t>This question determines the BMI percentile of respondents.
The BRFSS questionnaire is designed by a working group of BRFSS state coordinators and CDC staff. The questionnaire is approved by all state coordinators. 
The questionnaire can be found here: https://www.cdc.gov/brfss/questionnaires/</t>
  </si>
  <si>
    <t>This question asks about exercise.
The BRFSS questionnaire is designed by a working group of BRFSS state coordinators and CDC staff. The questionnaire is approved by all state coordinators. 
The questionnaire can be found here: https://www.cdc.gov/brfss/questionnaires/</t>
  </si>
  <si>
    <t>Download the Complete Suite at: buyingvalue.org   |   Last updated: January 2017</t>
  </si>
  <si>
    <t>Version Date (as of  January 2017)</t>
  </si>
  <si>
    <t>BV-609</t>
  </si>
  <si>
    <t>The percentage of patients 65 years of age and older who have ever received a pneumococcal vaccine.</t>
  </si>
  <si>
    <t>BV-610</t>
  </si>
  <si>
    <t>Consumer Assessment of Healthcare Providers and Systems (CAHPS®) Health Plan Survey 5.0H – Child Version Including Medicaid and Children with Chronic Conditions Supplemental Items</t>
  </si>
  <si>
    <t>Agency for Healthcare Quality and Research</t>
  </si>
  <si>
    <t>6 questions that supplement the CAHPS 5.0 survey that address health promotion and education, shared decision making, and coordination of care.  The Children with Chronic Conditions Supplemental Items focus on components of care essential for the successful treatment, management, and support of children with chronic conditions</t>
  </si>
  <si>
    <t>2801</t>
  </si>
  <si>
    <t>Use of First-Line Psychosocial Care for Children and Adolescents on Antipsychotics</t>
  </si>
  <si>
    <t>BV-611</t>
  </si>
  <si>
    <t>Percentage of children and adolescents 1–17 years of age with a new prescription for an antipsychotic, but no indication for antipsychotics, who had documentation of psychosocial care as first-line treatment</t>
  </si>
  <si>
    <t>BV-612</t>
  </si>
  <si>
    <t>Contraceptive Care - Postpartum</t>
  </si>
  <si>
    <t>2902</t>
  </si>
  <si>
    <t>U.S. Office of Population Affairs</t>
  </si>
  <si>
    <t>Among women ages 15 through 44 who had a live birth, the percentage that is provided:
1) A most effective (i.e., sterilization, implants, intrauterine devices or systems (IUD/IUS)) or moderately (i.e., injectables, oral pills, patch, ring, or diaphragm) effective method of contraception within 3 and 60 days of delivery. 
2) A long-acting reversible method of contraception (LARC) within 3 and 60 days of delivery. 
Two time periods are proposed (i.e., within 3 and within 60 days of delivery) because each reflects important clinical recommendations from the U.S. Centers for Disease Control and Prevention (CDC) and the American College of Obstetricians and Gynecologists (ACOG). The 60-day period reflects ACOG recommendations that women should receive contraceptive care at the 6-week postpartum visit. The 3-day period reflects CDC and ACOG recommendations that the immediate postpartum period (i.e., at delivery, while the woman is in the hospital) is a safe time to provide contraception, which may offer greater convenience to the client and avoid missed opportunities to provide contraceptive care</t>
  </si>
  <si>
    <t>The Children's Health Insurance Program Reauthorization Act of 2009 (CHIPRA) included provisions to strengthen the quality of care provided and health outcomes of children in Medicaid and CHIP.  CHIPRA required HHS to identify and publish an initial core measure set of children’s health care quality measures for voluntary use by State Medicaid and CHIP programs.  
CMS released the 2017 Child Core Set in a December 2016 CMS Informational Bulletin. The core set includes a range of children’s quality measures encompassing both physical and mental health, including chronic conditions, such as asthma and diabetes.</t>
  </si>
  <si>
    <t>https://www.medicaid.gov/medicaid/quality-of-care/downloads/2017-child-core-set.pdf</t>
  </si>
  <si>
    <t>Yes (emeasure NQF #2829 too)</t>
  </si>
  <si>
    <t>BV-613</t>
  </si>
  <si>
    <t>2607</t>
  </si>
  <si>
    <t>Diabetes Care for People with Serious Mental Illness: Hemoglobin A1c (HbA1c) Poor Control (&gt;9.0%)</t>
  </si>
  <si>
    <t>Percentage of patients 18-75 years of age with a serious mental illness and diabetes (type 1 and type 2) whose most recent HbA1c level during the measurement year is &gt;9.0%</t>
  </si>
  <si>
    <r>
      <t xml:space="preserve">CMS Core Set of Health Care Quality Measures for Adults Enrolled in Medicaid (Medicaid Adult Core Set)
</t>
    </r>
    <r>
      <rPr>
        <sz val="14"/>
        <color rgb="FFC5D9F1"/>
        <rFont val="Arimo"/>
        <family val="2"/>
      </rPr>
      <t>Version Date: CY 2017</t>
    </r>
  </si>
  <si>
    <t xml:space="preserve">The Affordable Care Act (Section 1139B) requires the Secretary of HHS to identify and publish a core set of  health care quality measures for adult Medicaid enrollees.  The law requires that measures designated for the core set be currently in use.  To aid in the assessment of the quality of care for Medicaid-eligible adults, the law calls for HHS to:
1. Develop a standardized reporting format for the core set of measures:  
2. Establish an adult quality measurement program;
3. Issue an annual report by the Secretary on the reporting of adult Medicaid quality information;
4. Publish updates to the initial core set of adult health quality measures that reflect new or enhanced quality measures.   
The 2017 Adult Core Set was released in December 2016 through an Informational Bulletin. Section 1139B of the Social Security Act, as amended by Section 2701 of the Affordable Care Act, notes that the Secretary shall issue updates to the Adult Core Set beginning in January 2014 and annually thereafter.  CMS worked with the National Quality Forum's (NQF) Measures Application Partnership (MAP) to review the Adult Core Set and to identify ways to improve it. </t>
  </si>
  <si>
    <t>https://www.medicaid.gov/medicaid/quality-of-care/performance-measurement/adult-core-set/index.html</t>
  </si>
  <si>
    <t>https://www.medicaid.gov/medicaid/quality-of-care/downloads/2017-adult-core-set.pdf</t>
  </si>
  <si>
    <t>https://www.medicaid.gov/medicaid/quality-of-care/performance-measurement/child-core-set/index.html</t>
  </si>
  <si>
    <t>Yes (D11)</t>
  </si>
  <si>
    <t>Yes (C07)</t>
  </si>
  <si>
    <t>Yes [D12 (Diabetes), D13 (Hypertension), D14 (Cholesterol)]</t>
  </si>
  <si>
    <t>Yes (C02)</t>
  </si>
  <si>
    <t>Yes (C19)</t>
  </si>
  <si>
    <t>Yes (C27)</t>
  </si>
  <si>
    <t>Yes (C17)</t>
  </si>
  <si>
    <t>Yes (C13)</t>
  </si>
  <si>
    <t>Yes (C06)</t>
  </si>
  <si>
    <t>Yes (C18)</t>
  </si>
  <si>
    <t>Yes (C03)</t>
  </si>
  <si>
    <t>Yes (C12)</t>
  </si>
  <si>
    <t>Yes (C09)</t>
  </si>
  <si>
    <t>Yes (D02)</t>
  </si>
  <si>
    <t>Yes (D03)</t>
  </si>
  <si>
    <t>Yes (C25)</t>
  </si>
  <si>
    <t>Yes (C10)</t>
  </si>
  <si>
    <t>Yes (C11)</t>
  </si>
  <si>
    <t>Yes (D04)</t>
  </si>
  <si>
    <t>Yes (C26)</t>
  </si>
  <si>
    <t>Yes (D07)</t>
  </si>
  <si>
    <t>Yes (D09)</t>
  </si>
  <si>
    <t>Yes (C29)</t>
  </si>
  <si>
    <t>Yes (C05)</t>
  </si>
  <si>
    <t>Yes (C04)</t>
  </si>
  <si>
    <t>Yes (D05)</t>
  </si>
  <si>
    <t>Yes (D10)</t>
  </si>
  <si>
    <t>Yes (C30)</t>
  </si>
  <si>
    <t>Yes (D08)</t>
  </si>
  <si>
    <t>Yes (C31)</t>
  </si>
  <si>
    <t>Yes (C08)</t>
  </si>
  <si>
    <t>Yes (C15)</t>
  </si>
  <si>
    <t>Yes (D06)
Yes (C28)</t>
  </si>
  <si>
    <t>Yes (C32 &amp; D01)</t>
  </si>
  <si>
    <t xml:space="preserve">Yes [C20 (GNC); C21 (GCQ); C22 (CS); C23 (Rating Health Care Quality); C24 (Rating of Health Plan)] </t>
  </si>
  <si>
    <t>Yes (D15)</t>
  </si>
  <si>
    <t>Yes (C01)</t>
  </si>
  <si>
    <t>Yes (C16)</t>
  </si>
  <si>
    <t>Yes (C14)</t>
  </si>
  <si>
    <t>Version Date: CY 2017</t>
  </si>
  <si>
    <t>Hypertension: Improvement in Blood Pressure</t>
  </si>
  <si>
    <t>Percentage of patients aged 65 years and older with congestive heart failure who completed initial and follow-up patient-reported functional status assessments</t>
  </si>
  <si>
    <t>Functional Status Assessment for Congestive Heart Failure</t>
  </si>
  <si>
    <t>Yes (emeasure NQF #2907)</t>
  </si>
  <si>
    <t>Yes (emeasure NQF #2908)</t>
  </si>
  <si>
    <t>https://www.cms.gov/Regulations-and-Guidance/Legislation/EHRIncentivePrograms/Downloads/eCQM_Addendum_EC_Measures_Table.pdf</t>
  </si>
  <si>
    <t>https://www.cms.gov/regulations-and-guidance/legislation/ehrincentiveprograms/ecqm_library.html</t>
  </si>
  <si>
    <t>CMS Electronic Clinical Quality Measures (eCQMs)</t>
  </si>
  <si>
    <t xml:space="preserve">Each year, CMS makes updates to the electronic specifications of the Clinical Quality Measures approved for submission in CMS programs. These electronic specifications are fully developed and represent the electronic Clinical Quality Measures (eCQMs) for the ambulatory and inpatient hospital quality reporting programs. </t>
  </si>
  <si>
    <t>Version Date: May 2015</t>
  </si>
  <si>
    <t xml:space="preserve">Version Date: CY 2017 </t>
  </si>
  <si>
    <t>Version Date: February 2016</t>
  </si>
  <si>
    <t>Version Date: CY 2016</t>
  </si>
  <si>
    <t xml:space="preserve">
CMS Electronic Clinical Quality Measures (eCQMs)</t>
  </si>
  <si>
    <r>
      <t xml:space="preserve">CMMI SIM Recommended Model Performance Metrics
</t>
    </r>
    <r>
      <rPr>
        <b/>
        <sz val="14"/>
        <color rgb="FFC5D9F1"/>
        <rFont val="Arimo"/>
        <family val="2"/>
      </rPr>
      <t>Version Date: May 2015</t>
    </r>
  </si>
  <si>
    <r>
      <t xml:space="preserve">CMS Core Set of Children’s Health Care Quality Measures for Medicaid and CHIP (Child Core Set)
</t>
    </r>
    <r>
      <rPr>
        <b/>
        <sz val="14"/>
        <color rgb="FFC5D9F1"/>
        <rFont val="Arimo"/>
        <family val="2"/>
      </rPr>
      <t>Version Date: CY 2017</t>
    </r>
  </si>
  <si>
    <r>
      <t xml:space="preserve">CMS Core Quality Measures Collaborative - ACO and PCMH/Primary Care Measures
</t>
    </r>
    <r>
      <rPr>
        <b/>
        <sz val="14"/>
        <color rgb="FFC5D9F1"/>
        <rFont val="Arimo"/>
        <family val="2"/>
      </rPr>
      <t>Version Date: February 2016</t>
    </r>
  </si>
  <si>
    <r>
      <t xml:space="preserve">CMS Electronic Clinical Quality Measures (eCQMs)
</t>
    </r>
    <r>
      <rPr>
        <sz val="14"/>
        <color rgb="FFC5D9F1"/>
        <rFont val="Arimo"/>
        <family val="2"/>
      </rPr>
      <t>Version Date: CY 2017</t>
    </r>
  </si>
  <si>
    <r>
      <t xml:space="preserve">CMS Health Home Measure Set 
</t>
    </r>
    <r>
      <rPr>
        <sz val="14"/>
        <color rgb="FFC5D9F1"/>
        <rFont val="Arimo"/>
        <family val="2"/>
      </rPr>
      <t>Version Date: CY 2017</t>
    </r>
  </si>
  <si>
    <r>
      <t xml:space="preserve">CMS Hospital Value-Based Purchasing
</t>
    </r>
    <r>
      <rPr>
        <sz val="14"/>
        <color rgb="FFC5D9F1"/>
        <rFont val="Arimo"/>
        <family val="2"/>
      </rPr>
      <t>Version Date: FY 2017 and FY 2018</t>
    </r>
  </si>
  <si>
    <r>
      <t>CMS Medicare Hospital Compare</t>
    </r>
    <r>
      <rPr>
        <b/>
        <sz val="15"/>
        <color rgb="FFFF0000"/>
        <rFont val="Arimo"/>
        <family val="2"/>
      </rPr>
      <t xml:space="preserve">
</t>
    </r>
    <r>
      <rPr>
        <b/>
        <sz val="15"/>
        <color theme="0"/>
        <rFont val="Arimo"/>
        <family val="2"/>
      </rPr>
      <t xml:space="preserve">
</t>
    </r>
    <r>
      <rPr>
        <b/>
        <sz val="14"/>
        <color rgb="FFC5D9F1"/>
        <rFont val="Arimo"/>
        <family val="2"/>
      </rPr>
      <t>Version Date: May 2016</t>
    </r>
  </si>
  <si>
    <r>
      <t xml:space="preserve">
CMS Medicare Part C &amp; D Star Ratings Measures
</t>
    </r>
    <r>
      <rPr>
        <sz val="14"/>
        <color rgb="FFC5D9F1"/>
        <rFont val="Arimo"/>
        <family val="2"/>
      </rPr>
      <t xml:space="preserve">Version Date: CY 2017
</t>
    </r>
  </si>
  <si>
    <r>
      <t xml:space="preserve">CMS Medicare Shared Savings Program (MSSP) ACO 
</t>
    </r>
    <r>
      <rPr>
        <b/>
        <sz val="14"/>
        <color rgb="FFC5D9F1"/>
        <rFont val="Arimo"/>
        <family val="2"/>
      </rPr>
      <t>Version Date: CY 2016</t>
    </r>
  </si>
  <si>
    <r>
      <t>CMS Merit-based Incentive Payment System (MIPS) - General Practice/Family Medicine, Internal Medicine, and Pediatrics</t>
    </r>
    <r>
      <rPr>
        <sz val="15"/>
        <color rgb="FFFF0000"/>
        <rFont val="Arimo"/>
        <family val="2"/>
      </rPr>
      <t xml:space="preserve">
</t>
    </r>
    <r>
      <rPr>
        <sz val="14"/>
        <color rgb="FFC5D9F1"/>
        <rFont val="Arimo"/>
        <family val="2"/>
      </rPr>
      <t xml:space="preserve">Version Date: CY 2017 </t>
    </r>
  </si>
  <si>
    <r>
      <t xml:space="preserve">Washington State Common Measure Set for Health Care Quality and Cost
</t>
    </r>
    <r>
      <rPr>
        <sz val="14"/>
        <color rgb="FFDCE6F1"/>
        <rFont val="Arimo"/>
        <family val="2"/>
      </rPr>
      <t>Version Date: CY 2017</t>
    </r>
  </si>
  <si>
    <r>
      <t xml:space="preserve">Catalyst for Payment Reform Employer-Purchaser Measure Set
</t>
    </r>
    <r>
      <rPr>
        <b/>
        <sz val="14"/>
        <color rgb="FFC5D9F1"/>
        <rFont val="Arimo"/>
        <family val="2"/>
      </rPr>
      <t>Version Date: October 2015</t>
    </r>
  </si>
  <si>
    <r>
      <t xml:space="preserve">Joint Commission Accountability Measure List
</t>
    </r>
    <r>
      <rPr>
        <sz val="14"/>
        <color rgb="FFC5D9F1"/>
        <rFont val="Arimo"/>
        <family val="2"/>
      </rPr>
      <t>Version Date: CY 2017</t>
    </r>
  </si>
  <si>
    <t>Version Date: October 2015</t>
  </si>
  <si>
    <t>Version Date: May 2016</t>
  </si>
  <si>
    <r>
      <t xml:space="preserve">For those measure sets contained in the </t>
    </r>
    <r>
      <rPr>
        <i/>
        <sz val="18"/>
        <color theme="1" tint="0.34998626667073579"/>
        <rFont val="Georgia"/>
        <family val="1"/>
      </rPr>
      <t>Measure Sets to Identify and Review before Selecting Measures</t>
    </r>
    <r>
      <rPr>
        <sz val="18"/>
        <color theme="1" tint="0.34998626667073579"/>
        <rFont val="Georgia"/>
        <family val="1"/>
      </rPr>
      <t xml:space="preserve"> document (those same sets also appear in the </t>
    </r>
    <r>
      <rPr>
        <i/>
        <sz val="18"/>
        <color theme="1" tint="0.34998626667073579"/>
        <rFont val="Georgia"/>
        <family val="1"/>
      </rPr>
      <t>Measure Crosswalk</t>
    </r>
    <r>
      <rPr>
        <sz val="18"/>
        <color theme="1" tint="0.34998626667073579"/>
        <rFont val="Georgia"/>
        <family val="1"/>
      </rPr>
      <t xml:space="preserve">) no action is needed. The Tool will automatically show in Row 5, Columns BG through BZ which of those measure sets contain any candidate measure you add to the Spreadsheet (see below). </t>
    </r>
  </si>
  <si>
    <r>
      <t xml:space="preserve">  </t>
    </r>
    <r>
      <rPr>
        <sz val="17"/>
        <color rgb="FF1C6938"/>
        <rFont val="Arimo"/>
        <family val="2"/>
      </rPr>
      <t>(Columns BG through BZ)</t>
    </r>
  </si>
  <si>
    <t>State</t>
  </si>
  <si>
    <t>Link to Measure Specifications and Medicare Status</t>
  </si>
  <si>
    <t>Special Notes</t>
  </si>
  <si>
    <t>2800</t>
  </si>
  <si>
    <t>Metabolic Monitoring for Children and Adolescents on Antipsychotics (APM)</t>
  </si>
  <si>
    <t>The percentage of children and adolescents 1–17 years of age who had two or more antipsychotic prescriptions and had metabolic testing.</t>
  </si>
  <si>
    <t>Cesarean Section Delivery Rate</t>
  </si>
  <si>
    <t>NPIC</t>
  </si>
  <si>
    <t>Depression Remission or Response for Adolescents and Adults (DRR)</t>
  </si>
  <si>
    <t>Depression Screening (Postpartum Care)</t>
  </si>
  <si>
    <t>Women &amp; Infants Hospital</t>
  </si>
  <si>
    <t>Follow-Up After Emergency Department Visit for Mental Illness (FUM)</t>
  </si>
  <si>
    <t>Follow-Up After Emergency Department Visit for Mental Illness and Alcohol and Other Drug Dependence (FUA)</t>
  </si>
  <si>
    <t>Inpatient Utilization—General Hospital/Acute Care</t>
  </si>
  <si>
    <t>Interpregnancy Interval (Contraceptive) Counseling</t>
  </si>
  <si>
    <t>Postpartum Testing of Gestational Diabetes</t>
  </si>
  <si>
    <t>Primary Cesarean Delivery Rate</t>
  </si>
  <si>
    <t>The percentage of members 18 to 74 years of age who had an outpatient visit and whose body mass index (BMI) was documented during the measurement year or the year prior to the measurement year.</t>
  </si>
  <si>
    <t>Acute Care</t>
  </si>
  <si>
    <t>Percentage of births by cesarean delivery (calendar year)</t>
  </si>
  <si>
    <t xml:space="preserve">The percentage of members 12 years of age and older with a diagnosis of depression and an elevated PHQ-9 score, who had evidence of response or remission within 5 to 7 months of the elevated score. Four rates are reported:
1. ECDS Coverage. The percentage of members 12 and older with a diagnosis of major depression or dysthymia, for whom a health plan can receive any electronic clinical quality data.
2. Follow-Up PHQ-9. The percentage of members who have a follow-up PHQ-9 score documented within the five to seven months after the initial elevated PHQ-9 score.
3. Depression Remission. The percentage of members who achieved remission within five to seven months after the initial elevated PHQ-9 score. 
4. Depression Response. The percentage of members who showed response within five to seven months after the initial elevated PHQ-9 score. </t>
  </si>
  <si>
    <t>Electronic Clinical Data Systems</t>
  </si>
  <si>
    <t>Percentage of postpartum patients who have a depression screen using the Edinburgh tool (at 6 weeks postpartum visit)</t>
  </si>
  <si>
    <t xml:space="preserve">The percentage of emergency department (ED) visits for members 6 years of age and older with a principal diagnosis of mental illness, who had a follow-up visit for mental illness. Two rates are reported:
1. The percentage of ED visits for which the member received follow-up within 30 days of the ED visit.
2. The percentage of ED visits for which the member received follow-up within 7 days of the ED visit. </t>
  </si>
  <si>
    <t xml:space="preserve">The percentage of emergency department (ED) visits for members 13 years of age and older with a principal diagnosis of alcohol or other drug (AOD) dependence, who had a follow up visit for AOD. Two rates are reported:
1. The percentage of ED visits for which the member received follow-up within 30 days of the ED visit.
2. The percentage of ED visits for which the member received follow-up within 7 days of the ED visit. </t>
  </si>
  <si>
    <t>Percentage of postpartum women who have documentation of contraceptive counseling</t>
  </si>
  <si>
    <t xml:space="preserve">Feedback-Informed Treatment is a SAMHSA-recognized evidence-based practice of providing psychotherapy treatment informed by repeated administration of patient self-report questionnaires. The questionnaires measure “global distress” and enable the clinician to better tailor treatment to the needs of the individual to achieve better treatment outcomes. The On Track system allows providers access to validated assessment tools for patient completion as well as outcome data based on administration of these assessments to inform a patient’s progress in treatment. 
In order to realize the benefits of the tool, there must be a minimum number of assessments completed by a member at two different points in time within an episode of care.  A new episode of care is defined as the absence of services with a clinician within the provider group for a one hundred twenty (120) day period.  This measure assesses the number of members for whom there are two administrations of the On Track questionnaire submitted in to the On Track system. The measure applies to members currently in treatment as of the start date of this pilot program and to members who initiate treatment following the start date of this pilot program.
</t>
  </si>
  <si>
    <t>Percentage of women diagnosed with gestational diabetes during pregnancy who are tested with 2-hour GTT within 12 weeks of delivery</t>
  </si>
  <si>
    <t>Percentage of births by cesarean delivery among women without a prior cesarean delivery</t>
  </si>
  <si>
    <t>The percentage of members 12 years of age and older with a diagnosis of major depression or dysthymia, who have a PHQ-9 tool administered at least once during a four-month period. Two rates are reported.
1. ECDS Coverage. The percentage of members 12 and older with a diagnosis of major depression or dysthymia for whom a health plan can receive any electronic clinical quality data.
2. Utilization of PHQ-9. The percentage of PHQ-9 utilization. Members with a diagnosis of major depression or dysthymia whose measure data are reportable using ECDS and, had an outpatient encounter with a PHQ-9 score present in their record in the same assessment period as the encounter.</t>
  </si>
  <si>
    <t>RI is using the HEDIS measure (ages 5-85) and not the NQF measure (ages 5-64).</t>
  </si>
  <si>
    <t/>
  </si>
  <si>
    <t>RI is using the updated version of this measure which includes the HPV vaccine.</t>
  </si>
  <si>
    <t>N/A</t>
  </si>
  <si>
    <r>
      <rPr>
        <u/>
        <sz val="12"/>
        <color rgb="FF595959"/>
        <rFont val="Arimo"/>
        <family val="2"/>
      </rPr>
      <t>CMS eCQM</t>
    </r>
    <r>
      <rPr>
        <sz val="12"/>
        <color rgb="FF595959"/>
        <rFont val="Arimo"/>
        <family val="2"/>
      </rPr>
      <t xml:space="preserve">: #137
</t>
    </r>
    <r>
      <rPr>
        <u/>
        <sz val="12"/>
        <color rgb="FF595959"/>
        <rFont val="Arimo"/>
        <family val="2"/>
      </rPr>
      <t>http://tinyurl.com/eCQM-Measures
HEDIS</t>
    </r>
    <r>
      <rPr>
        <sz val="12"/>
        <color rgb="FF595959"/>
        <rFont val="Arimo"/>
        <family val="2"/>
      </rPr>
      <t xml:space="preserve">: </t>
    </r>
    <r>
      <rPr>
        <u/>
        <sz val="12"/>
        <color rgb="FF595959"/>
        <rFont val="Arimo"/>
        <family val="2"/>
      </rPr>
      <t>http://tinyurl.com/HEDIS-IET</t>
    </r>
  </si>
  <si>
    <r>
      <t>AHRQ</t>
    </r>
    <r>
      <rPr>
        <sz val="12"/>
        <color rgb="FF595959"/>
        <rFont val="Arimo"/>
        <family val="2"/>
      </rPr>
      <t xml:space="preserve">: </t>
    </r>
    <r>
      <rPr>
        <u/>
        <sz val="12"/>
        <color rgb="FF595959"/>
        <rFont val="Arimo"/>
        <family val="2"/>
      </rPr>
      <t>http://tinyurl.com/CG-CAHPS-All</t>
    </r>
  </si>
  <si>
    <r>
      <rPr>
        <u/>
        <sz val="12"/>
        <color rgb="FF595959"/>
        <rFont val="Arimo"/>
        <family val="2"/>
      </rPr>
      <t>CMS eCQM</t>
    </r>
    <r>
      <rPr>
        <sz val="12"/>
        <color rgb="FF595959"/>
        <rFont val="Arimo"/>
        <family val="2"/>
      </rPr>
      <t>: #165</t>
    </r>
    <r>
      <rPr>
        <u/>
        <sz val="12"/>
        <color rgb="FF595959"/>
        <rFont val="Arimo"/>
        <family val="2"/>
      </rPr>
      <t xml:space="preserve">
http://tinyurl.com/eCQM-Measures
CMS MIPS</t>
    </r>
    <r>
      <rPr>
        <sz val="12"/>
        <color rgb="FF595959"/>
        <rFont val="Arimo"/>
        <family val="2"/>
      </rPr>
      <t xml:space="preserve">: #236
</t>
    </r>
    <r>
      <rPr>
        <u/>
        <sz val="12"/>
        <color rgb="FF595959"/>
        <rFont val="Arimo"/>
        <family val="2"/>
      </rPr>
      <t>http://tinyurl.com/MIPS-Measures
HEDIS</t>
    </r>
    <r>
      <rPr>
        <sz val="12"/>
        <color rgb="FF595959"/>
        <rFont val="Arimo"/>
        <family val="2"/>
      </rPr>
      <t xml:space="preserve">: </t>
    </r>
    <r>
      <rPr>
        <u/>
        <sz val="12"/>
        <color rgb="FF595959"/>
        <rFont val="Arimo"/>
        <family val="2"/>
      </rPr>
      <t>http://tinyurl.com/HEDIS-CBP</t>
    </r>
  </si>
  <si>
    <r>
      <rPr>
        <u/>
        <sz val="12"/>
        <color rgb="FF595959"/>
        <rFont val="Arimo"/>
        <family val="2"/>
      </rPr>
      <t>CMS eCQM</t>
    </r>
    <r>
      <rPr>
        <sz val="12"/>
        <color rgb="FF595959"/>
        <rFont val="Arimo"/>
        <family val="2"/>
      </rPr>
      <t xml:space="preserve">: #155
</t>
    </r>
    <r>
      <rPr>
        <u/>
        <sz val="12"/>
        <color rgb="FF595959"/>
        <rFont val="Arimo"/>
        <family val="2"/>
      </rPr>
      <t>http://tinyurl.com/eCQM-Measures
HEDIS</t>
    </r>
    <r>
      <rPr>
        <sz val="12"/>
        <color rgb="FF595959"/>
        <rFont val="Arimo"/>
        <family val="2"/>
      </rPr>
      <t xml:space="preserve">: </t>
    </r>
    <r>
      <rPr>
        <u/>
        <sz val="12"/>
        <color rgb="FF595959"/>
        <rFont val="Arimo"/>
        <family val="2"/>
      </rPr>
      <t>http://tinyurl.com/HEDIS-WCC</t>
    </r>
  </si>
  <si>
    <r>
      <rPr>
        <u/>
        <sz val="12"/>
        <color rgb="FF595959"/>
        <rFont val="Arimo"/>
        <family val="2"/>
      </rPr>
      <t>CMS eCQM</t>
    </r>
    <r>
      <rPr>
        <sz val="12"/>
        <color rgb="FF595959"/>
        <rFont val="Arimo"/>
        <family val="2"/>
      </rPr>
      <t xml:space="preserve">: #124
</t>
    </r>
    <r>
      <rPr>
        <u/>
        <sz val="12"/>
        <color rgb="FF595959"/>
        <rFont val="Arimo"/>
        <family val="2"/>
      </rPr>
      <t>http://tinyurl.com/eCQM-Measures
HEDIS</t>
    </r>
    <r>
      <rPr>
        <sz val="12"/>
        <color rgb="FF595959"/>
        <rFont val="Arimo"/>
        <family val="2"/>
      </rPr>
      <t xml:space="preserve">: </t>
    </r>
    <r>
      <rPr>
        <u/>
        <sz val="12"/>
        <color rgb="FF595959"/>
        <rFont val="Arimo"/>
        <family val="2"/>
      </rPr>
      <t>http://tinyurl.com/HEDIS-CCS</t>
    </r>
  </si>
  <si>
    <r>
      <rPr>
        <u/>
        <sz val="12"/>
        <color rgb="FF595959"/>
        <rFont val="Arimo"/>
        <family val="2"/>
      </rPr>
      <t>CMS eCQM</t>
    </r>
    <r>
      <rPr>
        <sz val="12"/>
        <color rgb="FF595959"/>
        <rFont val="Arimo"/>
        <family val="2"/>
      </rPr>
      <t xml:space="preserve">: #153
</t>
    </r>
    <r>
      <rPr>
        <u/>
        <sz val="12"/>
        <color rgb="FF595959"/>
        <rFont val="Arimo"/>
        <family val="2"/>
      </rPr>
      <t>http://tinyurl.com/eCQM-Measures
HEDIS</t>
    </r>
    <r>
      <rPr>
        <sz val="12"/>
        <color rgb="FF595959"/>
        <rFont val="Arimo"/>
        <family val="2"/>
      </rPr>
      <t xml:space="preserve">: </t>
    </r>
    <r>
      <rPr>
        <u/>
        <sz val="12"/>
        <color rgb="FF595959"/>
        <rFont val="Arimo"/>
        <family val="2"/>
      </rPr>
      <t>http://tinyurl.com/HEDIS-CHL</t>
    </r>
  </si>
  <si>
    <r>
      <rPr>
        <u/>
        <sz val="12"/>
        <color rgb="FF595959"/>
        <rFont val="Arimo"/>
        <family val="2"/>
      </rPr>
      <t>CMS eCQM</t>
    </r>
    <r>
      <rPr>
        <sz val="12"/>
        <color rgb="FF595959"/>
        <rFont val="Arimo"/>
        <family val="2"/>
      </rPr>
      <t>: #130</t>
    </r>
    <r>
      <rPr>
        <u/>
        <sz val="12"/>
        <color rgb="FF595959"/>
        <rFont val="Arimo"/>
        <family val="2"/>
      </rPr>
      <t xml:space="preserve">
http://tinyurl.com/eCQM-Measures
CMS MIPS</t>
    </r>
    <r>
      <rPr>
        <sz val="12"/>
        <color rgb="FF595959"/>
        <rFont val="Arimo"/>
        <family val="2"/>
      </rPr>
      <t xml:space="preserve">: #113
</t>
    </r>
    <r>
      <rPr>
        <u/>
        <sz val="12"/>
        <color rgb="FF595959"/>
        <rFont val="Arimo"/>
        <family val="2"/>
      </rPr>
      <t>http://tinyurl.com/MIPS-Measures
HEDIS</t>
    </r>
    <r>
      <rPr>
        <sz val="12"/>
        <color rgb="FF595959"/>
        <rFont val="Arimo"/>
        <family val="2"/>
      </rPr>
      <t xml:space="preserve">: </t>
    </r>
    <r>
      <rPr>
        <u/>
        <sz val="12"/>
        <color rgb="FF595959"/>
        <rFont val="Arimo"/>
        <family val="2"/>
      </rPr>
      <t>http://tinyurl.com/HEDIS-COL</t>
    </r>
  </si>
  <si>
    <r>
      <rPr>
        <u/>
        <sz val="12"/>
        <color rgb="FF595959"/>
        <rFont val="Arimo"/>
        <family val="2"/>
      </rPr>
      <t>CMS eCQM</t>
    </r>
    <r>
      <rPr>
        <sz val="12"/>
        <color rgb="FF595959"/>
        <rFont val="Arimo"/>
        <family val="2"/>
      </rPr>
      <t xml:space="preserve">: #117
</t>
    </r>
    <r>
      <rPr>
        <u/>
        <sz val="12"/>
        <color rgb="FF595959"/>
        <rFont val="Arimo"/>
        <family val="2"/>
      </rPr>
      <t>http://tinyurl.com/eCQM-Measures
HEDIS</t>
    </r>
    <r>
      <rPr>
        <sz val="12"/>
        <color rgb="FF595959"/>
        <rFont val="Arimo"/>
        <family val="2"/>
      </rPr>
      <t xml:space="preserve">: </t>
    </r>
    <r>
      <rPr>
        <u/>
        <sz val="12"/>
        <color rgb="FF595959"/>
        <rFont val="Arimo"/>
        <family val="2"/>
      </rPr>
      <t>http://tinyurl.com/HEDIS-CIS</t>
    </r>
  </si>
  <si>
    <r>
      <rPr>
        <u/>
        <sz val="12"/>
        <color rgb="FF595959"/>
        <rFont val="Arimo"/>
        <family val="2"/>
      </rPr>
      <t>CMS eCQM</t>
    </r>
    <r>
      <rPr>
        <sz val="12"/>
        <color rgb="FF595959"/>
        <rFont val="Arimo"/>
        <family val="2"/>
      </rPr>
      <t xml:space="preserve">: #166
</t>
    </r>
    <r>
      <rPr>
        <u/>
        <sz val="12"/>
        <color rgb="FF595959"/>
        <rFont val="Arimo"/>
        <family val="2"/>
      </rPr>
      <t>http://tinyurl.com/eCQM-Measures
HEDIS</t>
    </r>
    <r>
      <rPr>
        <sz val="12"/>
        <color rgb="FF595959"/>
        <rFont val="Arimo"/>
        <family val="2"/>
      </rPr>
      <t xml:space="preserve">: </t>
    </r>
    <r>
      <rPr>
        <u/>
        <sz val="12"/>
        <color rgb="FF595959"/>
        <rFont val="Arimo"/>
        <family val="2"/>
      </rPr>
      <t>http://tinyurl.com/HEDIS-LBP</t>
    </r>
  </si>
  <si>
    <r>
      <rPr>
        <u/>
        <sz val="12"/>
        <color rgb="FF595959"/>
        <rFont val="Arimo"/>
        <family val="2"/>
      </rPr>
      <t>CMS eCQM</t>
    </r>
    <r>
      <rPr>
        <sz val="12"/>
        <color rgb="FF595959"/>
        <rFont val="Arimo"/>
        <family val="2"/>
      </rPr>
      <t>: #131</t>
    </r>
    <r>
      <rPr>
        <u/>
        <sz val="12"/>
        <color rgb="FF595959"/>
        <rFont val="Arimo"/>
        <family val="2"/>
      </rPr>
      <t xml:space="preserve">
http://tinyurl.com/eCQM-Measures
CMS MIPS</t>
    </r>
    <r>
      <rPr>
        <sz val="12"/>
        <color rgb="FF595959"/>
        <rFont val="Arimo"/>
        <family val="2"/>
      </rPr>
      <t xml:space="preserve">: #117
</t>
    </r>
    <r>
      <rPr>
        <u/>
        <sz val="12"/>
        <color rgb="FF595959"/>
        <rFont val="Arimo"/>
        <family val="2"/>
      </rPr>
      <t>http://tinyurl.com/MIPS-Measures
HEDIS</t>
    </r>
    <r>
      <rPr>
        <sz val="12"/>
        <color rgb="FF595959"/>
        <rFont val="Arimo"/>
        <family val="2"/>
      </rPr>
      <t xml:space="preserve">: </t>
    </r>
    <r>
      <rPr>
        <u/>
        <sz val="12"/>
        <color rgb="FF595959"/>
        <rFont val="Arimo"/>
        <family val="2"/>
      </rPr>
      <t>http://tinyurl.com/HEDIS-CDC-EYE</t>
    </r>
  </si>
  <si>
    <r>
      <rPr>
        <u/>
        <sz val="12"/>
        <color rgb="FF595959"/>
        <rFont val="Arimo"/>
        <family val="2"/>
      </rPr>
      <t>CMS eCQM</t>
    </r>
    <r>
      <rPr>
        <sz val="12"/>
        <color rgb="FF595959"/>
        <rFont val="Arimo"/>
        <family val="2"/>
      </rPr>
      <t xml:space="preserve">: #161
</t>
    </r>
    <r>
      <rPr>
        <u/>
        <sz val="12"/>
        <color rgb="FF595959"/>
        <rFont val="Arimo"/>
        <family val="2"/>
      </rPr>
      <t>http://tinyurl.com/eCQM-Measures</t>
    </r>
  </si>
  <si>
    <r>
      <rPr>
        <u/>
        <sz val="12"/>
        <color rgb="FF595959"/>
        <rFont val="Arimo"/>
        <family val="2"/>
      </rPr>
      <t>CMS eCQM</t>
    </r>
    <r>
      <rPr>
        <sz val="12"/>
        <color rgb="FF595959"/>
        <rFont val="Arimo"/>
        <family val="2"/>
      </rPr>
      <t>: #136</t>
    </r>
    <r>
      <rPr>
        <u/>
        <sz val="12"/>
        <color rgb="FF595959"/>
        <rFont val="Arimo"/>
        <family val="2"/>
      </rPr>
      <t xml:space="preserve">
http://tinyurl.com/eCQM-Measures
CMS MIPS</t>
    </r>
    <r>
      <rPr>
        <sz val="12"/>
        <color rgb="FF595959"/>
        <rFont val="Arimo"/>
        <family val="2"/>
      </rPr>
      <t xml:space="preserve">: #336
</t>
    </r>
    <r>
      <rPr>
        <u/>
        <sz val="12"/>
        <color rgb="FF595959"/>
        <rFont val="Arimo"/>
        <family val="2"/>
      </rPr>
      <t>http://tinyurl.com/MIPS-Measures
HEDIS</t>
    </r>
    <r>
      <rPr>
        <sz val="12"/>
        <color rgb="FF595959"/>
        <rFont val="Arimo"/>
        <family val="2"/>
      </rPr>
      <t xml:space="preserve">: </t>
    </r>
    <r>
      <rPr>
        <u/>
        <sz val="12"/>
        <color rgb="FF595959"/>
        <rFont val="Arimo"/>
        <family val="2"/>
      </rPr>
      <t>http://tinyurl.com/HEDIS-CDC-9</t>
    </r>
  </si>
  <si>
    <r>
      <t>CDC</t>
    </r>
    <r>
      <rPr>
        <sz val="12"/>
        <color rgb="FF595959"/>
        <rFont val="Arimo"/>
        <family val="2"/>
      </rPr>
      <t xml:space="preserve">: </t>
    </r>
    <r>
      <rPr>
        <u/>
        <sz val="12"/>
        <color rgb="FF595959"/>
        <rFont val="Arimo"/>
        <family val="2"/>
      </rPr>
      <t>http://tinyurl.com/HAI-2-CAUTI</t>
    </r>
  </si>
  <si>
    <r>
      <t>CDC</t>
    </r>
    <r>
      <rPr>
        <sz val="12"/>
        <color rgb="FF595959"/>
        <rFont val="Arimo"/>
        <family val="2"/>
      </rPr>
      <t xml:space="preserve">: </t>
    </r>
    <r>
      <rPr>
        <u/>
        <sz val="12"/>
        <color rgb="FF595959"/>
        <rFont val="Arimo"/>
        <family val="2"/>
      </rPr>
      <t>http://tinyurl.com/HAI-1-CLABSI</t>
    </r>
  </si>
  <si>
    <r>
      <t>CMS</t>
    </r>
    <r>
      <rPr>
        <sz val="12"/>
        <color rgb="FF595959"/>
        <rFont val="Arimo"/>
        <family val="2"/>
      </rPr>
      <t xml:space="preserve">: </t>
    </r>
    <r>
      <rPr>
        <u/>
        <sz val="12"/>
        <color rgb="FF595959"/>
        <rFont val="Arimo"/>
        <family val="2"/>
      </rPr>
      <t>http://tinyurl.com/CAHPS-Hospital-HCAHPS</t>
    </r>
  </si>
  <si>
    <r>
      <t>TJC</t>
    </r>
    <r>
      <rPr>
        <sz val="12"/>
        <color rgb="FF595959"/>
        <rFont val="Arimo"/>
        <family val="2"/>
      </rPr>
      <t xml:space="preserve">: </t>
    </r>
    <r>
      <rPr>
        <u/>
        <sz val="12"/>
        <color rgb="FF595959"/>
        <rFont val="Arimo"/>
        <family val="2"/>
      </rPr>
      <t>http://tinyurl.com/TJC-STK4</t>
    </r>
  </si>
  <si>
    <r>
      <t>TJC</t>
    </r>
    <r>
      <rPr>
        <sz val="12"/>
        <color rgb="FF595959"/>
        <rFont val="Arimo"/>
        <family val="2"/>
      </rPr>
      <t xml:space="preserve">: </t>
    </r>
    <r>
      <rPr>
        <u/>
        <sz val="12"/>
        <color rgb="FF595959"/>
        <rFont val="Arimo"/>
        <family val="2"/>
      </rPr>
      <t>http://tinyurl.com/TJC-PC01</t>
    </r>
  </si>
  <si>
    <r>
      <t>TJC</t>
    </r>
    <r>
      <rPr>
        <sz val="12"/>
        <color rgb="FF595959"/>
        <rFont val="Arimo"/>
        <family val="2"/>
      </rPr>
      <t xml:space="preserve">: </t>
    </r>
    <r>
      <rPr>
        <u/>
        <sz val="12"/>
        <color rgb="FF595959"/>
        <rFont val="Arimo"/>
        <family val="2"/>
      </rPr>
      <t>http://tinyurl.com/TJC-PC02</t>
    </r>
  </si>
  <si>
    <r>
      <t>TJC</t>
    </r>
    <r>
      <rPr>
        <sz val="12"/>
        <color rgb="FF595959"/>
        <rFont val="Arimo"/>
        <family val="2"/>
      </rPr>
      <t xml:space="preserve">: </t>
    </r>
    <r>
      <rPr>
        <u/>
        <sz val="12"/>
        <color rgb="FF595959"/>
        <rFont val="Arimo"/>
        <family val="2"/>
      </rPr>
      <t>http://tinyurl.com/TJC-PC05</t>
    </r>
  </si>
  <si>
    <r>
      <t>CMS</t>
    </r>
    <r>
      <rPr>
        <sz val="12"/>
        <color rgb="FF595959"/>
        <rFont val="Arimo"/>
        <family val="2"/>
      </rPr>
      <t xml:space="preserve">: </t>
    </r>
    <r>
      <rPr>
        <u/>
        <sz val="12"/>
        <color rgb="FF595959"/>
        <rFont val="Arimo"/>
        <family val="2"/>
      </rPr>
      <t>http://tinyurl.com/READM30-AMI</t>
    </r>
  </si>
  <si>
    <r>
      <t>CMS</t>
    </r>
    <r>
      <rPr>
        <sz val="12"/>
        <color rgb="FF595959"/>
        <rFont val="Arimo"/>
        <family val="2"/>
      </rPr>
      <t xml:space="preserve">: </t>
    </r>
    <r>
      <rPr>
        <u/>
        <sz val="12"/>
        <color rgb="FF595959"/>
        <rFont val="Arimo"/>
        <family val="2"/>
      </rPr>
      <t>http://tinyurl.com/READM30-PN</t>
    </r>
  </si>
  <si>
    <r>
      <t>HEDIS</t>
    </r>
    <r>
      <rPr>
        <sz val="12"/>
        <color rgb="FF595959"/>
        <rFont val="Arimo"/>
        <family val="2"/>
      </rPr>
      <t xml:space="preserve">: </t>
    </r>
    <r>
      <rPr>
        <u/>
        <sz val="12"/>
        <color rgb="FF595959"/>
        <rFont val="Arimo"/>
        <family val="2"/>
      </rPr>
      <t>http://tinyurl.com/HbA1c-8</t>
    </r>
  </si>
  <si>
    <r>
      <rPr>
        <u/>
        <sz val="12"/>
        <color rgb="FF595959"/>
        <rFont val="Arimo"/>
        <family val="2"/>
      </rPr>
      <t>CMS MIPS</t>
    </r>
    <r>
      <rPr>
        <sz val="12"/>
        <color rgb="FF595959"/>
        <rFont val="Arimo"/>
        <family val="2"/>
      </rPr>
      <t xml:space="preserve">: #391
</t>
    </r>
    <r>
      <rPr>
        <u/>
        <sz val="12"/>
        <color rgb="FF595959"/>
        <rFont val="Arimo"/>
        <family val="2"/>
      </rPr>
      <t>http://tinyurl.com/MIPS-Measures
HEDIS</t>
    </r>
    <r>
      <rPr>
        <sz val="12"/>
        <color rgb="FF595959"/>
        <rFont val="Arimo"/>
        <family val="2"/>
      </rPr>
      <t xml:space="preserve">: </t>
    </r>
    <r>
      <rPr>
        <u/>
        <sz val="12"/>
        <color rgb="FF595959"/>
        <rFont val="Arimo"/>
        <family val="2"/>
      </rPr>
      <t>http://tinyurl.com/HEDIS-FUH</t>
    </r>
  </si>
  <si>
    <r>
      <t>AMA-PCPI</t>
    </r>
    <r>
      <rPr>
        <sz val="12"/>
        <color rgb="FF595959"/>
        <rFont val="Arimo"/>
        <family val="2"/>
      </rPr>
      <t xml:space="preserve">: </t>
    </r>
    <r>
      <rPr>
        <u/>
        <sz val="12"/>
        <color rgb="FF595959"/>
        <rFont val="Arimo"/>
        <family val="2"/>
      </rPr>
      <t>http://tinyurl.com/NQF0647-pg-24</t>
    </r>
  </si>
  <si>
    <r>
      <t>AMA-PCPI</t>
    </r>
    <r>
      <rPr>
        <sz val="12"/>
        <color rgb="FF595959"/>
        <rFont val="Arimo"/>
        <family val="2"/>
      </rPr>
      <t xml:space="preserve">: </t>
    </r>
    <r>
      <rPr>
        <u/>
        <sz val="12"/>
        <color rgb="FF595959"/>
        <rFont val="Arimo"/>
        <family val="2"/>
      </rPr>
      <t>http://tinyurl.com/NQF0648-pg-35</t>
    </r>
  </si>
  <si>
    <r>
      <t>CDC:</t>
    </r>
    <r>
      <rPr>
        <sz val="12"/>
        <color rgb="FF595959"/>
        <rFont val="Arimo"/>
        <family val="2"/>
      </rPr>
      <t xml:space="preserve"> </t>
    </r>
    <r>
      <rPr>
        <u/>
        <sz val="12"/>
        <color rgb="FF595959"/>
        <rFont val="Arimo"/>
        <family val="2"/>
      </rPr>
      <t>http://tinyurl.com/NQF-0753</t>
    </r>
  </si>
  <si>
    <r>
      <rPr>
        <u/>
        <sz val="12"/>
        <color rgb="FF595959"/>
        <rFont val="Arimo"/>
        <family val="2"/>
      </rPr>
      <t>CMS eCQM</t>
    </r>
    <r>
      <rPr>
        <sz val="12"/>
        <color rgb="FF595959"/>
        <rFont val="Arimo"/>
        <family val="2"/>
      </rPr>
      <t xml:space="preserve">: #177
</t>
    </r>
    <r>
      <rPr>
        <u/>
        <sz val="12"/>
        <color rgb="FF595959"/>
        <rFont val="Arimo"/>
        <family val="2"/>
      </rPr>
      <t>http://tinyurl.com/eCQM-Measures</t>
    </r>
  </si>
  <si>
    <r>
      <t>HEDIS</t>
    </r>
    <r>
      <rPr>
        <sz val="12"/>
        <color rgb="FF595959"/>
        <rFont val="Arimo"/>
        <family val="2"/>
      </rPr>
      <t xml:space="preserve">: </t>
    </r>
    <r>
      <rPr>
        <u/>
        <sz val="12"/>
        <color rgb="FF595959"/>
        <rFont val="Arimo"/>
        <family val="2"/>
      </rPr>
      <t>http://tinyurl.com/Dental-Visit</t>
    </r>
  </si>
  <si>
    <r>
      <t>HEDIS</t>
    </r>
    <r>
      <rPr>
        <sz val="12"/>
        <color rgb="FF595959"/>
        <rFont val="Arimo"/>
        <family val="2"/>
      </rPr>
      <t xml:space="preserve">: </t>
    </r>
    <r>
      <rPr>
        <u/>
        <sz val="12"/>
        <color rgb="FF595959"/>
        <rFont val="Arimo"/>
        <family val="2"/>
      </rPr>
      <t>http://tinyurl.com/HEDIS-FPC</t>
    </r>
  </si>
  <si>
    <r>
      <rPr>
        <u/>
        <sz val="12"/>
        <color rgb="FF595959"/>
        <rFont val="Arimo"/>
        <family val="2"/>
      </rPr>
      <t>CMS MIPS</t>
    </r>
    <r>
      <rPr>
        <sz val="12"/>
        <color rgb="FF595959"/>
        <rFont val="Arimo"/>
        <family val="2"/>
      </rPr>
      <t xml:space="preserve">: #394
</t>
    </r>
    <r>
      <rPr>
        <u/>
        <sz val="12"/>
        <color rgb="FF595959"/>
        <rFont val="Arimo"/>
        <family val="2"/>
      </rPr>
      <t>http://tinyurl.com/MIPS-Measures
HEDIS</t>
    </r>
    <r>
      <rPr>
        <sz val="12"/>
        <color rgb="FF595959"/>
        <rFont val="Arimo"/>
        <family val="2"/>
      </rPr>
      <t xml:space="preserve">: </t>
    </r>
    <r>
      <rPr>
        <u/>
        <sz val="12"/>
        <color rgb="FF595959"/>
        <rFont val="Arimo"/>
        <family val="2"/>
      </rPr>
      <t>http://tinyurl.com/HEDIS-IMA</t>
    </r>
  </si>
  <si>
    <r>
      <t>OHSU</t>
    </r>
    <r>
      <rPr>
        <sz val="12"/>
        <color rgb="FF595959"/>
        <rFont val="Arimo"/>
        <family val="2"/>
      </rPr>
      <t xml:space="preserve">: </t>
    </r>
    <r>
      <rPr>
        <u/>
        <sz val="12"/>
        <color rgb="FF595959"/>
        <rFont val="Arimo"/>
        <family val="2"/>
      </rPr>
      <t>http://tinyurl.com/Developmental-Screening</t>
    </r>
  </si>
  <si>
    <r>
      <rPr>
        <u/>
        <sz val="12"/>
        <color rgb="FF595959"/>
        <rFont val="Arimo"/>
        <family val="2"/>
      </rPr>
      <t xml:space="preserve">HEDIS:
</t>
    </r>
    <r>
      <rPr>
        <i/>
        <sz val="12"/>
        <color rgb="FF595959"/>
        <rFont val="Arimo"/>
        <family val="2"/>
      </rPr>
      <t>Prenatal</t>
    </r>
    <r>
      <rPr>
        <sz val="12"/>
        <color rgb="FF595959"/>
        <rFont val="Arimo"/>
        <family val="2"/>
      </rPr>
      <t xml:space="preserve">: </t>
    </r>
    <r>
      <rPr>
        <u/>
        <sz val="12"/>
        <color rgb="FF595959"/>
        <rFont val="Arimo"/>
        <family val="2"/>
      </rPr>
      <t>http://tinyurl.com/HEDIS-PPC-pre</t>
    </r>
    <r>
      <rPr>
        <sz val="12"/>
        <color rgb="FF595959"/>
        <rFont val="Arimo"/>
        <family val="2"/>
      </rPr>
      <t xml:space="preserve">
</t>
    </r>
    <r>
      <rPr>
        <i/>
        <sz val="12"/>
        <color rgb="FF595959"/>
        <rFont val="Arimo"/>
        <family val="2"/>
      </rPr>
      <t>Postpartum</t>
    </r>
    <r>
      <rPr>
        <sz val="12"/>
        <color rgb="FF595959"/>
        <rFont val="Arimo"/>
        <family val="2"/>
      </rPr>
      <t xml:space="preserve">: </t>
    </r>
    <r>
      <rPr>
        <u/>
        <sz val="12"/>
        <color rgb="FF595959"/>
        <rFont val="Arimo"/>
        <family val="2"/>
      </rPr>
      <t>http://tinyurl.com/HEDIS-PPC-post</t>
    </r>
  </si>
  <si>
    <r>
      <t>TJC</t>
    </r>
    <r>
      <rPr>
        <sz val="12"/>
        <color rgb="FF595959"/>
        <rFont val="Arimo"/>
        <family val="2"/>
      </rPr>
      <t>: 2q_SUB3</t>
    </r>
    <r>
      <rPr>
        <u/>
        <sz val="12"/>
        <color rgb="FF595959"/>
        <rFont val="Arimo"/>
        <family val="2"/>
      </rPr>
      <t xml:space="preserve">
http://tinyurl.com/NQF1664-SUB3-zip</t>
    </r>
  </si>
  <si>
    <r>
      <t>CDC</t>
    </r>
    <r>
      <rPr>
        <sz val="12"/>
        <color rgb="FF595959"/>
        <rFont val="Arimo"/>
        <family val="2"/>
      </rPr>
      <t xml:space="preserve">: </t>
    </r>
    <r>
      <rPr>
        <u/>
        <sz val="12"/>
        <color rgb="FF595959"/>
        <rFont val="Arimo"/>
        <family val="2"/>
      </rPr>
      <t>http://tinyurl.com/NQF1716-MRSA</t>
    </r>
  </si>
  <si>
    <r>
      <t>CDC</t>
    </r>
    <r>
      <rPr>
        <sz val="12"/>
        <color rgb="FF595959"/>
        <rFont val="Arimo"/>
        <family val="2"/>
      </rPr>
      <t xml:space="preserve">: </t>
    </r>
    <r>
      <rPr>
        <u/>
        <sz val="12"/>
        <color rgb="FF595959"/>
        <rFont val="Arimo"/>
        <family val="2"/>
      </rPr>
      <t>http://tinyurl.com/NQF1717-cdiff</t>
    </r>
  </si>
  <si>
    <r>
      <t>HEDIS</t>
    </r>
    <r>
      <rPr>
        <sz val="12"/>
        <color rgb="FF595959"/>
        <rFont val="Arimo"/>
        <family val="2"/>
      </rPr>
      <t xml:space="preserve">: </t>
    </r>
    <r>
      <rPr>
        <u/>
        <sz val="12"/>
        <color rgb="FF595959"/>
        <rFont val="Arimo"/>
        <family val="2"/>
      </rPr>
      <t>http://tinyurl.com/HEDIS-PCR</t>
    </r>
  </si>
  <si>
    <r>
      <t>CMS</t>
    </r>
    <r>
      <rPr>
        <sz val="12"/>
        <color rgb="FF595959"/>
        <rFont val="Arimo"/>
        <family val="2"/>
      </rPr>
      <t>: Hospital Wide All Cause Readmission</t>
    </r>
    <r>
      <rPr>
        <u/>
        <sz val="12"/>
        <color rgb="FF595959"/>
        <rFont val="Arimo"/>
        <family val="2"/>
      </rPr>
      <t xml:space="preserve">
http://tinyurl.com/CMS-Hospital-Zip</t>
    </r>
  </si>
  <si>
    <r>
      <t>HEDIS</t>
    </r>
    <r>
      <rPr>
        <sz val="12"/>
        <color rgb="FF595959"/>
        <rFont val="Arimo"/>
        <family val="2"/>
      </rPr>
      <t xml:space="preserve">: </t>
    </r>
    <r>
      <rPr>
        <u/>
        <sz val="12"/>
        <color rgb="FF595959"/>
        <rFont val="Arimo"/>
        <family val="2"/>
      </rPr>
      <t>http://tinyurl.com/HEDIS-MMA-NQF1799</t>
    </r>
  </si>
  <si>
    <r>
      <rPr>
        <u/>
        <sz val="12"/>
        <color rgb="FF595959"/>
        <rFont val="Arimo"/>
        <family val="2"/>
      </rPr>
      <t>CMS MIPS</t>
    </r>
    <r>
      <rPr>
        <sz val="12"/>
        <color rgb="FF595959"/>
        <rFont val="Arimo"/>
        <family val="2"/>
      </rPr>
      <t xml:space="preserve">: #383
</t>
    </r>
    <r>
      <rPr>
        <u/>
        <sz val="12"/>
        <color rgb="FF595959"/>
        <rFont val="Arimo"/>
        <family val="2"/>
      </rPr>
      <t>http://tinyurl.com/MIPS-Measures</t>
    </r>
  </si>
  <si>
    <r>
      <t>HEDIS</t>
    </r>
    <r>
      <rPr>
        <sz val="12"/>
        <color rgb="FF595959"/>
        <rFont val="Arimo"/>
        <family val="2"/>
      </rPr>
      <t xml:space="preserve">: </t>
    </r>
    <r>
      <rPr>
        <u/>
        <sz val="12"/>
        <color rgb="FF595959"/>
        <rFont val="Arimo"/>
        <family val="2"/>
      </rPr>
      <t>http://tinyurl.com/HEDIS-SSD</t>
    </r>
  </si>
  <si>
    <r>
      <rPr>
        <u/>
        <sz val="12"/>
        <color rgb="FF595959"/>
        <rFont val="Arimo"/>
        <family val="2"/>
      </rPr>
      <t>CMS MIPS</t>
    </r>
    <r>
      <rPr>
        <sz val="12"/>
        <color rgb="FF595959"/>
        <rFont val="Arimo"/>
        <family val="2"/>
      </rPr>
      <t xml:space="preserve">: #431
</t>
    </r>
    <r>
      <rPr>
        <u/>
        <sz val="12"/>
        <color rgb="FF595959"/>
        <rFont val="Arimo"/>
        <family val="2"/>
      </rPr>
      <t>http://tinyurl.com/MIPS-Measures</t>
    </r>
  </si>
  <si>
    <r>
      <rPr>
        <u/>
        <sz val="12"/>
        <color rgb="FF595959"/>
        <rFont val="Arimo"/>
        <family val="2"/>
      </rPr>
      <t>CMS eCQM</t>
    </r>
    <r>
      <rPr>
        <sz val="12"/>
        <color rgb="FF595959"/>
        <rFont val="Arimo"/>
        <family val="2"/>
      </rPr>
      <t>: #125</t>
    </r>
    <r>
      <rPr>
        <u/>
        <sz val="12"/>
        <color rgb="FF595959"/>
        <rFont val="Arimo"/>
        <family val="2"/>
      </rPr>
      <t xml:space="preserve">
http://tinyurl.com/eCQM-Measures
CMS MIPS</t>
    </r>
    <r>
      <rPr>
        <sz val="12"/>
        <color rgb="FF595959"/>
        <rFont val="Arimo"/>
        <family val="2"/>
      </rPr>
      <t xml:space="preserve">: #112
</t>
    </r>
    <r>
      <rPr>
        <u/>
        <sz val="12"/>
        <color rgb="FF595959"/>
        <rFont val="Arimo"/>
        <family val="2"/>
      </rPr>
      <t>http://tinyurl.com/MIPS-Measures
HEDIS</t>
    </r>
    <r>
      <rPr>
        <sz val="12"/>
        <color rgb="FF595959"/>
        <rFont val="Arimo"/>
        <family val="2"/>
      </rPr>
      <t xml:space="preserve">: </t>
    </r>
    <r>
      <rPr>
        <u/>
        <sz val="12"/>
        <color rgb="FF595959"/>
        <rFont val="Arimo"/>
        <family val="2"/>
      </rPr>
      <t>http://tinyurl.com/HEDIS-BCS</t>
    </r>
  </si>
  <si>
    <r>
      <t>AHCA</t>
    </r>
    <r>
      <rPr>
        <sz val="12"/>
        <color rgb="FF595959"/>
        <rFont val="Arimo"/>
        <family val="2"/>
      </rPr>
      <t xml:space="preserve">: </t>
    </r>
    <r>
      <rPr>
        <u/>
        <sz val="12"/>
        <color rgb="FF595959"/>
        <rFont val="Arimo"/>
        <family val="2"/>
      </rPr>
      <t>http://tinyurl.com/NQF2375-PointRight-Pro-30</t>
    </r>
  </si>
  <si>
    <r>
      <t>CMS</t>
    </r>
    <r>
      <rPr>
        <sz val="12"/>
        <color rgb="FF595959"/>
        <rFont val="Arimo"/>
        <family val="2"/>
      </rPr>
      <t xml:space="preserve">: </t>
    </r>
    <r>
      <rPr>
        <u/>
        <sz val="12"/>
        <color rgb="FF595959"/>
        <rFont val="Arimo"/>
        <family val="2"/>
      </rPr>
      <t>http://tinyurl.com/NQF2510-SNFRM</t>
    </r>
  </si>
  <si>
    <r>
      <t>HEDIS</t>
    </r>
    <r>
      <rPr>
        <sz val="12"/>
        <color rgb="FF595959"/>
        <rFont val="Arimo"/>
        <family val="2"/>
      </rPr>
      <t xml:space="preserve">: </t>
    </r>
    <r>
      <rPr>
        <u/>
        <sz val="12"/>
        <color rgb="FF595959"/>
        <rFont val="Arimo"/>
        <family val="2"/>
      </rPr>
      <t>http://tinyurl.com/HEDIS-APM</t>
    </r>
  </si>
  <si>
    <r>
      <t>WA DSHS</t>
    </r>
    <r>
      <rPr>
        <sz val="12"/>
        <color rgb="FF595959"/>
        <rFont val="Arimo"/>
        <family val="2"/>
      </rPr>
      <t xml:space="preserve">: </t>
    </r>
    <r>
      <rPr>
        <u/>
        <sz val="12"/>
        <color rgb="FF595959"/>
        <rFont val="Arimo"/>
        <family val="2"/>
      </rPr>
      <t>http://tinyurl.com/30-Day-Psych-Inpt-Readmit</t>
    </r>
  </si>
  <si>
    <r>
      <t>HEDIS</t>
    </r>
    <r>
      <rPr>
        <sz val="12"/>
        <color rgb="FF595959"/>
        <rFont val="Arimo"/>
        <family val="2"/>
      </rPr>
      <t xml:space="preserve">: </t>
    </r>
    <r>
      <rPr>
        <u/>
        <sz val="12"/>
        <color rgb="FF595959"/>
        <rFont val="Arimo"/>
        <family val="2"/>
      </rPr>
      <t>http://tinyurl.com/HEDIS-AWC</t>
    </r>
  </si>
  <si>
    <r>
      <t>HEDIS</t>
    </r>
    <r>
      <rPr>
        <sz val="12"/>
        <color rgb="FF595959"/>
        <rFont val="Arimo"/>
        <family val="2"/>
      </rPr>
      <t xml:space="preserve">: </t>
    </r>
    <r>
      <rPr>
        <u/>
        <sz val="12"/>
        <color rgb="FF595959"/>
        <rFont val="Arimo"/>
        <family val="2"/>
      </rPr>
      <t>http://tinyurl.com/HEDIS-ABA</t>
    </r>
  </si>
  <si>
    <r>
      <rPr>
        <u/>
        <sz val="12"/>
        <color rgb="FF595959"/>
        <rFont val="Arimo"/>
        <family val="2"/>
      </rPr>
      <t>CMS MIPS</t>
    </r>
    <r>
      <rPr>
        <sz val="12"/>
        <color rgb="FF595959"/>
        <rFont val="Arimo"/>
        <family val="2"/>
      </rPr>
      <t xml:space="preserve">: #325
</t>
    </r>
    <r>
      <rPr>
        <u/>
        <sz val="12"/>
        <color rgb="FF595959"/>
        <rFont val="Arimo"/>
        <family val="2"/>
      </rPr>
      <t>http://tinyurl.com/MIPS-Measures</t>
    </r>
  </si>
  <si>
    <r>
      <t>HEDIS</t>
    </r>
    <r>
      <rPr>
        <sz val="12"/>
        <color rgb="FF595959"/>
        <rFont val="Arimo"/>
        <family val="2"/>
      </rPr>
      <t xml:space="preserve">: ED Visits Only
</t>
    </r>
    <r>
      <rPr>
        <u/>
        <sz val="12"/>
        <color rgb="FF595959"/>
        <rFont val="Arimo"/>
        <family val="2"/>
      </rPr>
      <t>http://tinyurl.com/HEDIS-AMB</t>
    </r>
  </si>
  <si>
    <r>
      <t>AMA-PCPI</t>
    </r>
    <r>
      <rPr>
        <sz val="12"/>
        <color rgb="FF595959"/>
        <rFont val="Arimo"/>
        <family val="2"/>
      </rPr>
      <t xml:space="preserve">: </t>
    </r>
    <r>
      <rPr>
        <u/>
        <sz val="12"/>
        <color rgb="FF595959"/>
        <rFont val="Arimo"/>
        <family val="2"/>
      </rPr>
      <t>http://tinyurl.com/BHRA-Screening</t>
    </r>
  </si>
  <si>
    <r>
      <t>HEDIS</t>
    </r>
    <r>
      <rPr>
        <sz val="12"/>
        <color rgb="FF595959"/>
        <rFont val="Arimo"/>
        <family val="2"/>
      </rPr>
      <t xml:space="preserve">: </t>
    </r>
    <r>
      <rPr>
        <u/>
        <sz val="12"/>
        <color rgb="FF595959"/>
        <rFont val="Arimo"/>
        <family val="2"/>
      </rPr>
      <t>http://tinyurl.com/CAHPS-PCMH</t>
    </r>
  </si>
  <si>
    <r>
      <t>ACO CAHPS</t>
    </r>
    <r>
      <rPr>
        <sz val="12"/>
        <color rgb="FF595959"/>
        <rFont val="Arimo"/>
        <family val="2"/>
      </rPr>
      <t xml:space="preserve">: </t>
    </r>
    <r>
      <rPr>
        <u/>
        <sz val="12"/>
        <color rgb="FF595959"/>
        <rFont val="Arimo"/>
        <family val="2"/>
      </rPr>
      <t>http://tinyurl.com/CAHPS-ACO</t>
    </r>
  </si>
  <si>
    <r>
      <t>HEDIS</t>
    </r>
    <r>
      <rPr>
        <sz val="12"/>
        <color rgb="FF595959"/>
        <rFont val="Arimo"/>
        <family val="2"/>
      </rPr>
      <t xml:space="preserve">: </t>
    </r>
    <r>
      <rPr>
        <u/>
        <sz val="12"/>
        <color rgb="FF595959"/>
        <rFont val="Arimo"/>
        <family val="2"/>
      </rPr>
      <t>http://tinyurl.com/HEDIS-DRR</t>
    </r>
  </si>
  <si>
    <r>
      <t>HEDIS</t>
    </r>
    <r>
      <rPr>
        <sz val="12"/>
        <color rgb="FF595959"/>
        <rFont val="Arimo"/>
        <family val="2"/>
      </rPr>
      <t xml:space="preserve">: </t>
    </r>
    <r>
      <rPr>
        <u/>
        <sz val="12"/>
        <color rgb="FF595959"/>
        <rFont val="Arimo"/>
        <family val="2"/>
      </rPr>
      <t>http://tinyurl.com/HEDIS-FUM</t>
    </r>
  </si>
  <si>
    <r>
      <t>HEDIS</t>
    </r>
    <r>
      <rPr>
        <sz val="12"/>
        <color rgb="FF595959"/>
        <rFont val="Arimo"/>
        <family val="2"/>
      </rPr>
      <t xml:space="preserve">: </t>
    </r>
    <r>
      <rPr>
        <u/>
        <sz val="12"/>
        <color rgb="FF595959"/>
        <rFont val="Arimo"/>
        <family val="2"/>
      </rPr>
      <t>http://tinyurl.com/HEDIS-FUA</t>
    </r>
  </si>
  <si>
    <r>
      <t>HEDIS</t>
    </r>
    <r>
      <rPr>
        <sz val="12"/>
        <color rgb="FF595959"/>
        <rFont val="Arimo"/>
        <family val="2"/>
      </rPr>
      <t xml:space="preserve">: </t>
    </r>
    <r>
      <rPr>
        <u/>
        <sz val="12"/>
        <color rgb="FF595959"/>
        <rFont val="Arimo"/>
        <family val="2"/>
      </rPr>
      <t>http://tinyurl.com/HEDIS-IPU</t>
    </r>
  </si>
  <si>
    <r>
      <t>HEDIS</t>
    </r>
    <r>
      <rPr>
        <sz val="12"/>
        <color rgb="FF595959"/>
        <rFont val="Arimo"/>
        <family val="2"/>
      </rPr>
      <t xml:space="preserve">: </t>
    </r>
    <r>
      <rPr>
        <u/>
        <sz val="12"/>
        <color rgb="FF595959"/>
        <rFont val="Arimo"/>
        <family val="2"/>
      </rPr>
      <t>http://tinyurl.com/HEDIS-LSC</t>
    </r>
  </si>
  <si>
    <r>
      <rPr>
        <u/>
        <sz val="12"/>
        <color rgb="FF595959"/>
        <rFont val="Arimo"/>
        <family val="2"/>
      </rPr>
      <t>CMS MIPS</t>
    </r>
    <r>
      <rPr>
        <sz val="12"/>
        <color rgb="FF595959"/>
        <rFont val="Arimo"/>
        <family val="2"/>
      </rPr>
      <t xml:space="preserve">: #336
</t>
    </r>
    <r>
      <rPr>
        <u/>
        <sz val="12"/>
        <color rgb="FF595959"/>
        <rFont val="Arimo"/>
        <family val="2"/>
      </rPr>
      <t>http://tinyurl.com/MIPS-Measures</t>
    </r>
  </si>
  <si>
    <t>RI SIM Aligned Measure Sets for 2017</t>
  </si>
  <si>
    <t>SIM Aligned ACO Measure Set</t>
  </si>
  <si>
    <t xml:space="preserve">SIM Aligned Hospital Measure Set </t>
  </si>
  <si>
    <t>SIM Aligned Primary Care Measure Set</t>
  </si>
  <si>
    <t>Maternity Measure Set</t>
  </si>
  <si>
    <t>Behavioral Health Measure Set - Mental Health</t>
  </si>
  <si>
    <t>Behavioral Health Measure Set - Substance Use Treatment</t>
  </si>
  <si>
    <t>Yes (Core - Postpartum)
Yes (Menu - Prenatal)</t>
  </si>
  <si>
    <t>This spreadsheet includes all five RI SIM Aligned Measure Sets in aggregate, specifically the ACO, Hospital, Primary Care, Maternity, and Behavioral Health Measure Sets.</t>
  </si>
  <si>
    <t>Crosswalk of All RI SIM Aligned Measure Sets</t>
  </si>
  <si>
    <t>Claims/ Clinical Data</t>
  </si>
  <si>
    <t>HEDIS: http://tinyurl.com/HEDIS-CDC-BP</t>
  </si>
  <si>
    <r>
      <t>CMS</t>
    </r>
    <r>
      <rPr>
        <sz val="12"/>
        <color rgb="FF595959"/>
        <rFont val="Arimo"/>
        <family val="2"/>
      </rPr>
      <t xml:space="preserve">: </t>
    </r>
    <r>
      <rPr>
        <u/>
        <sz val="12"/>
        <color rgb="FF595959"/>
        <rFont val="Arimo"/>
        <family val="2"/>
      </rPr>
      <t xml:space="preserve">http://tinyurl.com/READM30-HF
</t>
    </r>
  </si>
  <si>
    <r>
      <rPr>
        <u/>
        <sz val="12"/>
        <color rgb="FF595959"/>
        <rFont val="Arimo"/>
        <family val="2"/>
      </rPr>
      <t>CMS eCQM</t>
    </r>
    <r>
      <rPr>
        <sz val="12"/>
        <color rgb="FF595959"/>
        <rFont val="Arimo"/>
        <family val="2"/>
      </rPr>
      <t>: #122</t>
    </r>
    <r>
      <rPr>
        <u/>
        <sz val="12"/>
        <color rgb="FF595959"/>
        <rFont val="Arimo"/>
        <family val="2"/>
      </rPr>
      <t xml:space="preserve">
http://tinyurl.com/eCQM-Measures
CMS MIPS</t>
    </r>
    <r>
      <rPr>
        <sz val="12"/>
        <color rgb="FF595959"/>
        <rFont val="Arimo"/>
        <family val="2"/>
      </rPr>
      <t xml:space="preserve">: #001
</t>
    </r>
    <r>
      <rPr>
        <u/>
        <sz val="12"/>
        <color rgb="FF595959"/>
        <rFont val="Arimo"/>
        <family val="2"/>
      </rPr>
      <t>http://tinyurl.com/MIPS-Measures
HEDIS</t>
    </r>
    <r>
      <rPr>
        <sz val="12"/>
        <color rgb="FF595959"/>
        <rFont val="Arimo"/>
        <family val="2"/>
      </rPr>
      <t xml:space="preserve">: </t>
    </r>
    <r>
      <rPr>
        <u/>
        <sz val="12"/>
        <color rgb="FF595959"/>
        <rFont val="Arimo"/>
        <family val="2"/>
      </rPr>
      <t>https://tinyurl.com/HEDIS-CDC-9</t>
    </r>
  </si>
  <si>
    <r>
      <rPr>
        <u/>
        <sz val="12"/>
        <color rgb="FF595959"/>
        <rFont val="Arimo"/>
        <family val="2"/>
      </rPr>
      <t>CMS eCQM</t>
    </r>
    <r>
      <rPr>
        <sz val="12"/>
        <color rgb="FF595959"/>
        <rFont val="Arimo"/>
        <family val="2"/>
      </rPr>
      <t>: #134</t>
    </r>
    <r>
      <rPr>
        <u/>
        <sz val="12"/>
        <color rgb="FF595959"/>
        <rFont val="Arimo"/>
        <family val="2"/>
      </rPr>
      <t xml:space="preserve">
http://tinyurl.com/eCQM-Measures
CMS MIPS</t>
    </r>
    <r>
      <rPr>
        <sz val="12"/>
        <color rgb="FF595959"/>
        <rFont val="Arimo"/>
        <family val="2"/>
      </rPr>
      <t xml:space="preserve">: #119
</t>
    </r>
    <r>
      <rPr>
        <u/>
        <sz val="12"/>
        <color rgb="FF595959"/>
        <rFont val="Arimo"/>
        <family val="2"/>
      </rPr>
      <t>http://tinyurl.com/MIPS-Measures
HEDIS</t>
    </r>
    <r>
      <rPr>
        <sz val="12"/>
        <color rgb="FF595959"/>
        <rFont val="Arimo"/>
        <family val="2"/>
      </rPr>
      <t xml:space="preserve">: </t>
    </r>
    <r>
      <rPr>
        <u/>
        <sz val="12"/>
        <color rgb="FF595959"/>
        <rFont val="Arimo"/>
        <family val="2"/>
      </rPr>
      <t>http://tinyurl.com/HEDIS-CDC-NEPH</t>
    </r>
  </si>
  <si>
    <r>
      <rPr>
        <u/>
        <sz val="12"/>
        <color rgb="FF595959"/>
        <rFont val="Arimo"/>
        <family val="2"/>
      </rPr>
      <t>CMS eCQM</t>
    </r>
    <r>
      <rPr>
        <sz val="12"/>
        <color rgb="FF595959"/>
        <rFont val="Arimo"/>
        <family val="2"/>
      </rPr>
      <t xml:space="preserve">: #128
</t>
    </r>
    <r>
      <rPr>
        <u/>
        <sz val="12"/>
        <color rgb="FF595959"/>
        <rFont val="Arimo"/>
        <family val="2"/>
      </rPr>
      <t>http://tinyurl.com/eCQM-Measures
HEDIS</t>
    </r>
    <r>
      <rPr>
        <sz val="12"/>
        <color rgb="FF595959"/>
        <rFont val="Arimo"/>
        <family val="2"/>
      </rPr>
      <t xml:space="preserve">: </t>
    </r>
    <r>
      <rPr>
        <u/>
        <sz val="12"/>
        <color rgb="FF595959"/>
        <rFont val="Arimo"/>
        <family val="2"/>
      </rPr>
      <t>http://tinyurl.com/HEDIS-AMM</t>
    </r>
  </si>
  <si>
    <r>
      <t>HEDIS</t>
    </r>
    <r>
      <rPr>
        <sz val="12"/>
        <color rgb="FF595959"/>
        <rFont val="Arimo"/>
        <family val="2"/>
      </rPr>
      <t xml:space="preserve">: 
</t>
    </r>
    <r>
      <rPr>
        <i/>
        <sz val="12"/>
        <color rgb="FF595959"/>
        <rFont val="Arimo"/>
        <family val="2"/>
      </rPr>
      <t>ECDS Coverage</t>
    </r>
    <r>
      <rPr>
        <sz val="12"/>
        <color rgb="FF595959"/>
        <rFont val="Arimo"/>
        <family val="2"/>
      </rPr>
      <t xml:space="preserve">: </t>
    </r>
    <r>
      <rPr>
        <u/>
        <sz val="12"/>
        <color rgb="FF595959"/>
        <rFont val="Arimo"/>
        <family val="2"/>
      </rPr>
      <t xml:space="preserve">http://tinyurl.com/HEDIS-DMS-1
</t>
    </r>
    <r>
      <rPr>
        <i/>
        <sz val="12"/>
        <color rgb="FF595959"/>
        <rFont val="Arimo"/>
        <family val="2"/>
      </rPr>
      <t>Utilization of PHQ-9</t>
    </r>
    <r>
      <rPr>
        <sz val="12"/>
        <color rgb="FF595959"/>
        <rFont val="Arimo"/>
        <family val="2"/>
      </rPr>
      <t xml:space="preserve">: </t>
    </r>
    <r>
      <rPr>
        <u/>
        <sz val="12"/>
        <color rgb="FF595959"/>
        <rFont val="Arimo"/>
        <family val="2"/>
      </rPr>
      <t>http://tinyurl.com/HEDIS-DMS-2</t>
    </r>
  </si>
  <si>
    <t>Yes (Core [Adult])</t>
  </si>
  <si>
    <t>Yes (Core [Pediatric])</t>
  </si>
  <si>
    <t>Cost/ Resource Use</t>
  </si>
  <si>
    <r>
      <rPr>
        <u/>
        <sz val="12"/>
        <color rgb="FF595959"/>
        <rFont val="Arimo"/>
        <family val="2"/>
      </rPr>
      <t>CMS eCQM</t>
    </r>
    <r>
      <rPr>
        <sz val="12"/>
        <color rgb="FF595959"/>
        <rFont val="Arimo"/>
        <family val="2"/>
      </rPr>
      <t>: #002</t>
    </r>
    <r>
      <rPr>
        <u/>
        <sz val="12"/>
        <color rgb="FF595959"/>
        <rFont val="Arimo"/>
        <family val="2"/>
      </rPr>
      <t xml:space="preserve">
http://tinyurl.com/eCQM-Measures
</t>
    </r>
    <r>
      <rPr>
        <u/>
        <sz val="5"/>
        <color rgb="FF595959"/>
        <rFont val="Arimo"/>
        <family val="2"/>
      </rPr>
      <t xml:space="preserve">
</t>
    </r>
    <r>
      <rPr>
        <u/>
        <sz val="12"/>
        <color rgb="FF595959"/>
        <rFont val="Arimo"/>
        <family val="2"/>
      </rPr>
      <t>CMS MIPS</t>
    </r>
    <r>
      <rPr>
        <sz val="12"/>
        <color rgb="FF595959"/>
        <rFont val="Arimo"/>
        <family val="2"/>
      </rPr>
      <t xml:space="preserve">: #134
</t>
    </r>
    <r>
      <rPr>
        <u/>
        <sz val="12"/>
        <color rgb="FF595959"/>
        <rFont val="Arimo"/>
        <family val="2"/>
      </rPr>
      <t>http://tinyurl.com/MIPS-Measures</t>
    </r>
    <r>
      <rPr>
        <u/>
        <sz val="5"/>
        <color rgb="FF595959"/>
        <rFont val="Arimo"/>
        <family val="2"/>
      </rPr>
      <t xml:space="preserve">
</t>
    </r>
    <r>
      <rPr>
        <u/>
        <sz val="12"/>
        <color rgb="FF595959"/>
        <rFont val="Arimo"/>
        <family val="2"/>
      </rPr>
      <t>CTC-RI</t>
    </r>
    <r>
      <rPr>
        <sz val="12"/>
        <color rgb="FF595959"/>
        <rFont val="Arimo"/>
        <family val="2"/>
      </rPr>
      <t xml:space="preserve">: </t>
    </r>
    <r>
      <rPr>
        <u/>
        <sz val="12"/>
        <color rgb="FF595959"/>
        <rFont val="Arimo"/>
        <family val="2"/>
      </rPr>
      <t>http://tinyurl.com/CTC-RI-Specs</t>
    </r>
    <r>
      <rPr>
        <u/>
        <sz val="5"/>
        <color rgb="FF595959"/>
        <rFont val="Arimo"/>
        <family val="2"/>
      </rPr>
      <t xml:space="preserve">
</t>
    </r>
    <r>
      <rPr>
        <u/>
        <sz val="12"/>
        <color rgb="FF595959"/>
        <rFont val="Arimo"/>
        <family val="2"/>
      </rPr>
      <t>HEDIS Value Set</t>
    </r>
    <r>
      <rPr>
        <sz val="12"/>
        <color rgb="FF595959"/>
        <rFont val="Arimo"/>
        <family val="2"/>
      </rPr>
      <t xml:space="preserve">: </t>
    </r>
    <r>
      <rPr>
        <u/>
        <sz val="12"/>
        <color rgb="FF595959"/>
        <rFont val="Arimo"/>
        <family val="2"/>
      </rPr>
      <t>http://tinyurl.com/HEDIS-Value-Set</t>
    </r>
  </si>
  <si>
    <r>
      <rPr>
        <u/>
        <sz val="12"/>
        <color rgb="FF595959"/>
        <rFont val="Arimo"/>
        <family val="2"/>
      </rPr>
      <t>CMS eCQM</t>
    </r>
    <r>
      <rPr>
        <sz val="12"/>
        <color rgb="FF595959"/>
        <rFont val="Arimo"/>
        <family val="2"/>
      </rPr>
      <t>: #138</t>
    </r>
    <r>
      <rPr>
        <u/>
        <sz val="12"/>
        <color rgb="FF595959"/>
        <rFont val="Arimo"/>
        <family val="2"/>
      </rPr>
      <t xml:space="preserve">
http://tinyurl.com/eCQM-Measures</t>
    </r>
    <r>
      <rPr>
        <u/>
        <sz val="5"/>
        <color rgb="FF595959"/>
        <rFont val="Arimo"/>
        <family val="2"/>
      </rPr>
      <t xml:space="preserve">
</t>
    </r>
    <r>
      <rPr>
        <sz val="5"/>
        <color rgb="FF595959"/>
        <rFont val="Arimo"/>
        <family val="2"/>
      </rPr>
      <t xml:space="preserve">
</t>
    </r>
    <r>
      <rPr>
        <u/>
        <sz val="12"/>
        <color rgb="FF595959"/>
        <rFont val="Arimo"/>
        <family val="2"/>
      </rPr>
      <t>CMS MIPS</t>
    </r>
    <r>
      <rPr>
        <sz val="12"/>
        <color rgb="FF595959"/>
        <rFont val="Arimo"/>
        <family val="2"/>
      </rPr>
      <t xml:space="preserve">: #226
</t>
    </r>
    <r>
      <rPr>
        <u/>
        <sz val="12"/>
        <color rgb="FF595959"/>
        <rFont val="Arimo"/>
        <family val="2"/>
      </rPr>
      <t>http://tinyurl.com/MIPS-Measures</t>
    </r>
    <r>
      <rPr>
        <u/>
        <sz val="5"/>
        <color rgb="FF595959"/>
        <rFont val="Arimo"/>
        <family val="2"/>
      </rPr>
      <t xml:space="preserve">
</t>
    </r>
    <r>
      <rPr>
        <u/>
        <sz val="12"/>
        <color rgb="FF595959"/>
        <rFont val="Arimo"/>
        <family val="2"/>
      </rPr>
      <t>CTC-RI: http://tinyurl.com/CTC-RI-Specs</t>
    </r>
    <r>
      <rPr>
        <u/>
        <sz val="5"/>
        <color rgb="FF595959"/>
        <rFont val="Arimo"/>
        <family val="2"/>
      </rPr>
      <t xml:space="preserve">
</t>
    </r>
    <r>
      <rPr>
        <u/>
        <sz val="12"/>
        <color rgb="FF595959"/>
        <rFont val="Arimo"/>
        <family val="2"/>
      </rPr>
      <t>HEDIS Value Set</t>
    </r>
    <r>
      <rPr>
        <sz val="12"/>
        <color rgb="FF595959"/>
        <rFont val="Arimo"/>
        <family val="2"/>
      </rPr>
      <t xml:space="preserve">: </t>
    </r>
    <r>
      <rPr>
        <u/>
        <sz val="12"/>
        <color rgb="FF595959"/>
        <rFont val="Arimo"/>
        <family val="2"/>
      </rPr>
      <t>http://tinyurl.com/HEDIS-Value-Set</t>
    </r>
  </si>
  <si>
    <r>
      <rPr>
        <u/>
        <sz val="14"/>
        <color rgb="FF595959"/>
        <rFont val="Arimo"/>
        <family val="2"/>
      </rPr>
      <t>For the OHIC Performance Improvement Survey</t>
    </r>
    <r>
      <rPr>
        <sz val="14"/>
        <color rgb="FF595959"/>
        <rFont val="Arimo"/>
        <family val="2"/>
      </rPr>
      <t xml:space="preserve">: Insurers should use the codes included in the HEDIS Outpatient Value set for the denominator for the SIM Aligned Measure Set “Screening for Clinical Depression and Follow-Up Plan” and “Tobacco Use: Screening and Cessation Intervention” measures.  However, if a practice is submitting aggregate practice data and a payer does not provide any information on which patients are to be included in the practice’s denominator, use the clinical data specifications developed by CTC-RI.  </t>
    </r>
  </si>
</sst>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409]mmmm\-yy;@"/>
  </numFmts>
  <fonts count="105">
    <font>
      <sz val="11"/>
      <color theme="1"/>
      <name val="Calibri"/>
      <family val="2"/>
      <scheme val="minor"/>
    </font>
    <font>
      <b/>
      <sz val="10"/>
      <color theme="1"/>
      <name val="Calibri"/>
      <family val="2"/>
      <scheme val="minor"/>
    </font>
    <font>
      <sz val="10"/>
      <color theme="1"/>
      <name val="Calibri"/>
      <family val="2"/>
      <scheme val="minor"/>
    </font>
    <font>
      <b/>
      <sz val="12"/>
      <color theme="1"/>
      <name val="Calibri"/>
      <family val="2"/>
      <scheme val="minor"/>
    </font>
    <font>
      <b/>
      <sz val="12"/>
      <color theme="0"/>
      <name val="Calibri"/>
      <family val="2"/>
      <scheme val="minor"/>
    </font>
    <font>
      <sz val="11"/>
      <color theme="1"/>
      <name val="Book Antiqua"/>
      <family val="1"/>
    </font>
    <font>
      <sz val="11"/>
      <color theme="1"/>
      <name val="Calibri"/>
      <family val="2"/>
      <scheme val="minor"/>
    </font>
    <font>
      <i/>
      <sz val="12"/>
      <color theme="1"/>
      <name val="Times New Roman"/>
      <family val="1"/>
    </font>
    <font>
      <b/>
      <sz val="12"/>
      <name val="Calibri"/>
      <family val="2"/>
      <scheme val="minor"/>
    </font>
    <font>
      <sz val="10"/>
      <color indexed="81"/>
      <name val="Tahoma"/>
      <family val="2"/>
    </font>
    <font>
      <b/>
      <sz val="10"/>
      <color indexed="81"/>
      <name val="Tahoma"/>
      <family val="2"/>
    </font>
    <font>
      <b/>
      <sz val="11"/>
      <color theme="1"/>
      <name val="Book Antiqua"/>
      <family val="1"/>
    </font>
    <font>
      <u/>
      <sz val="11"/>
      <color theme="10"/>
      <name val="Calibri"/>
      <family val="2"/>
      <scheme val="minor"/>
    </font>
    <font>
      <b/>
      <sz val="9"/>
      <color indexed="81"/>
      <name val="Tahoma"/>
      <family val="2"/>
    </font>
    <font>
      <sz val="9"/>
      <color indexed="81"/>
      <name val="Tahoma"/>
      <family val="2"/>
    </font>
    <font>
      <sz val="11"/>
      <color rgb="FF111111"/>
      <name val="Book Antiqua"/>
      <family val="1"/>
    </font>
    <font>
      <sz val="11"/>
      <color theme="1"/>
      <name val="Calibri"/>
      <family val="2"/>
      <scheme val="minor"/>
    </font>
    <font>
      <sz val="11"/>
      <color theme="1"/>
      <name val="Calibri"/>
      <family val="2"/>
    </font>
    <font>
      <sz val="12"/>
      <color theme="1"/>
      <name val="Calibri"/>
      <family val="2"/>
    </font>
    <font>
      <sz val="34"/>
      <color rgb="FF1C6938"/>
      <name val="Georgia"/>
      <family val="1"/>
    </font>
    <font>
      <sz val="34"/>
      <color theme="1"/>
      <name val="Georgia"/>
      <family val="1"/>
    </font>
    <font>
      <u/>
      <sz val="11"/>
      <color theme="11"/>
      <name val="Calibri"/>
      <family val="2"/>
      <scheme val="minor"/>
    </font>
    <font>
      <sz val="12"/>
      <color rgb="FF595959"/>
      <name val="Arimo"/>
      <family val="2"/>
    </font>
    <font>
      <sz val="18"/>
      <color rgb="FF595959"/>
      <name val="Georgia"/>
      <family val="1"/>
    </font>
    <font>
      <b/>
      <sz val="14"/>
      <color theme="0"/>
      <name val="Arimo"/>
      <family val="2"/>
    </font>
    <font>
      <b/>
      <sz val="15"/>
      <color theme="0"/>
      <name val="Arimo"/>
      <family val="2"/>
    </font>
    <font>
      <b/>
      <sz val="11"/>
      <color rgb="FF595959"/>
      <name val="Calibri"/>
      <family val="2"/>
      <scheme val="minor"/>
    </font>
    <font>
      <sz val="11"/>
      <color rgb="FF595959"/>
      <name val="Calibri"/>
      <family val="2"/>
      <scheme val="minor"/>
    </font>
    <font>
      <b/>
      <sz val="10"/>
      <color rgb="FF595959"/>
      <name val="Calibri"/>
      <family val="2"/>
      <scheme val="minor"/>
    </font>
    <font>
      <b/>
      <sz val="15"/>
      <color rgb="FF595959"/>
      <name val="Arimo"/>
      <family val="2"/>
    </font>
    <font>
      <sz val="10"/>
      <color rgb="FF595959"/>
      <name val="Calibri"/>
      <family val="2"/>
      <scheme val="minor"/>
    </font>
    <font>
      <sz val="14"/>
      <color rgb="FF595959"/>
      <name val="Arimo"/>
      <family val="2"/>
    </font>
    <font>
      <b/>
      <sz val="14"/>
      <color rgb="FF595959"/>
      <name val="Arimo"/>
      <family val="2"/>
    </font>
    <font>
      <sz val="12"/>
      <color rgb="FF595959"/>
      <name val="Georgia"/>
      <family val="1"/>
    </font>
    <font>
      <sz val="12"/>
      <color theme="0"/>
      <name val="Georgia"/>
      <family val="1"/>
    </font>
    <font>
      <sz val="15"/>
      <color theme="0"/>
      <name val="Arimo"/>
      <family val="2"/>
    </font>
    <font>
      <sz val="32"/>
      <color theme="0"/>
      <name val="Georgia"/>
      <family val="1"/>
    </font>
    <font>
      <sz val="11"/>
      <color theme="1"/>
      <name val="Arimo"/>
      <family val="2"/>
    </font>
    <font>
      <sz val="10"/>
      <color theme="1"/>
      <name val="Arimo"/>
      <family val="2"/>
    </font>
    <font>
      <i/>
      <sz val="12"/>
      <color theme="1"/>
      <name val="Arimo"/>
      <family val="2"/>
    </font>
    <font>
      <sz val="15"/>
      <color theme="1"/>
      <name val="Arimo"/>
      <family val="2"/>
    </font>
    <font>
      <b/>
      <vertAlign val="superscript"/>
      <sz val="14"/>
      <color rgb="FF595959"/>
      <name val="Arimo"/>
      <family val="2"/>
    </font>
    <font>
      <u/>
      <sz val="14"/>
      <color rgb="FF595959"/>
      <name val="Arimo"/>
      <family val="2"/>
    </font>
    <font>
      <sz val="14"/>
      <color rgb="FF595959"/>
      <name val="Arial"/>
      <family val="2"/>
    </font>
    <font>
      <i/>
      <sz val="14"/>
      <color rgb="FF595959"/>
      <name val="Arimo"/>
      <family val="2"/>
    </font>
    <font>
      <sz val="32"/>
      <color rgb="FFFFFFFF"/>
      <name val="Georgia"/>
      <family val="1"/>
    </font>
    <font>
      <sz val="18"/>
      <color theme="1" tint="0.34998626667073579"/>
      <name val="Georgia"/>
      <family val="1"/>
    </font>
    <font>
      <sz val="18"/>
      <color theme="1"/>
      <name val="Calibri"/>
      <family val="2"/>
      <scheme val="minor"/>
    </font>
    <font>
      <u/>
      <sz val="16"/>
      <color rgb="FF1C6938"/>
      <name val="Georgia"/>
      <family val="1"/>
    </font>
    <font>
      <sz val="15"/>
      <color theme="1" tint="0.34998626667073579"/>
      <name val="Georgia"/>
      <family val="1"/>
    </font>
    <font>
      <i/>
      <sz val="16"/>
      <color theme="0" tint="-0.34998626667073579"/>
      <name val="Arimo"/>
      <family val="2"/>
    </font>
    <font>
      <sz val="24"/>
      <color theme="1"/>
      <name val="Calibri"/>
      <family val="2"/>
      <scheme val="minor"/>
    </font>
    <font>
      <sz val="14"/>
      <color theme="1" tint="0.34998626667073579"/>
      <name val="Georgia"/>
      <family val="1"/>
    </font>
    <font>
      <i/>
      <sz val="14"/>
      <color theme="1" tint="0.34998626667073579"/>
      <name val="Georgia"/>
      <family val="1"/>
    </font>
    <font>
      <sz val="17"/>
      <color theme="1" tint="0.34998626667073579"/>
      <name val="Arimo"/>
      <family val="2"/>
    </font>
    <font>
      <sz val="34"/>
      <color theme="0"/>
      <name val="Georgia"/>
      <family val="1"/>
    </font>
    <font>
      <b/>
      <sz val="17"/>
      <color rgb="FF1C6938"/>
      <name val="Arimo"/>
      <family val="2"/>
    </font>
    <font>
      <i/>
      <sz val="18"/>
      <color theme="1" tint="0.34998626667073579"/>
      <name val="Georgia"/>
      <family val="1"/>
    </font>
    <font>
      <sz val="16"/>
      <color theme="0" tint="-0.34998626667073579"/>
      <name val="Arimo"/>
      <family val="2"/>
    </font>
    <font>
      <sz val="16"/>
      <color theme="1" tint="0.499984740745262"/>
      <name val="Georgia"/>
      <family val="1"/>
    </font>
    <font>
      <sz val="12"/>
      <color rgb="FF000000"/>
      <name val="Arimo"/>
      <family val="2"/>
    </font>
    <font>
      <b/>
      <sz val="12"/>
      <color rgb="FF000000"/>
      <name val="Arimo"/>
      <family val="2"/>
    </font>
    <font>
      <sz val="24"/>
      <color rgb="FF1C6938"/>
      <name val="Georgia"/>
      <family val="1"/>
    </font>
    <font>
      <sz val="22"/>
      <color theme="1"/>
      <name val="Calibri"/>
      <family val="2"/>
      <scheme val="minor"/>
    </font>
    <font>
      <u/>
      <sz val="16"/>
      <color rgb="FF1C6938"/>
      <name val="Arimo"/>
      <family val="2"/>
    </font>
    <font>
      <sz val="16"/>
      <color rgb="FF1C6938"/>
      <name val="Arimo"/>
      <family val="2"/>
    </font>
    <font>
      <b/>
      <sz val="24"/>
      <color theme="0"/>
      <name val="Arimo"/>
      <family val="2"/>
    </font>
    <font>
      <sz val="28"/>
      <color theme="0"/>
      <name val="Georgia"/>
      <family val="1"/>
    </font>
    <font>
      <b/>
      <sz val="18"/>
      <color theme="0"/>
      <name val="Arimo"/>
      <family val="2"/>
    </font>
    <font>
      <sz val="14"/>
      <color theme="3" tint="0.79998168889431442"/>
      <name val="Arimo"/>
      <family val="2"/>
    </font>
    <font>
      <sz val="24"/>
      <color rgb="FFFFFFFF"/>
      <name val="Georgia"/>
      <family val="1"/>
    </font>
    <font>
      <sz val="14"/>
      <color rgb="FFC5D9F1"/>
      <name val="Arimo"/>
      <family val="2"/>
    </font>
    <font>
      <sz val="18"/>
      <color theme="1" tint="0.34998626667073579"/>
      <name val="Arimo"/>
      <family val="2"/>
    </font>
    <font>
      <i/>
      <sz val="18"/>
      <color theme="1" tint="0.34998626667073579"/>
      <name val="Arimo"/>
      <family val="2"/>
    </font>
    <font>
      <b/>
      <sz val="18"/>
      <color rgb="FF1C6938"/>
      <name val="Arimo"/>
      <family val="2"/>
    </font>
    <font>
      <sz val="20"/>
      <color theme="9" tint="-0.249977111117893"/>
      <name val="Georgia"/>
      <family val="1"/>
    </font>
    <font>
      <i/>
      <sz val="20"/>
      <color theme="9" tint="-0.249977111117893"/>
      <name val="Georgia"/>
      <family val="1"/>
    </font>
    <font>
      <sz val="14"/>
      <color theme="1" tint="0.34998626667073579"/>
      <name val="Georgia"/>
      <family val="1"/>
    </font>
    <font>
      <b/>
      <sz val="14"/>
      <color theme="1" tint="0.34998626667073579"/>
      <name val="Arimo"/>
      <family val="2"/>
    </font>
    <font>
      <b/>
      <sz val="14"/>
      <color rgb="FFC5D9F1"/>
      <name val="Arimo"/>
      <family val="2"/>
    </font>
    <font>
      <b/>
      <sz val="11"/>
      <color theme="1"/>
      <name val="Calibri"/>
      <family val="2"/>
      <scheme val="minor"/>
    </font>
    <font>
      <b/>
      <sz val="16"/>
      <color rgb="FF595959"/>
      <name val="Calibri"/>
      <family val="2"/>
      <scheme val="minor"/>
    </font>
    <font>
      <b/>
      <sz val="15"/>
      <color rgb="FFFF0000"/>
      <name val="Arimo"/>
      <family val="2"/>
    </font>
    <font>
      <sz val="14"/>
      <color theme="1" tint="0.34998626667073579"/>
      <name val="Arimo"/>
      <family val="2"/>
    </font>
    <font>
      <b/>
      <sz val="15"/>
      <color theme="0"/>
      <name val="Arimo"/>
      <family val="2"/>
    </font>
    <font>
      <b/>
      <sz val="14"/>
      <color rgb="FF595959"/>
      <name val="Arimo"/>
      <family val="2"/>
    </font>
    <font>
      <sz val="14"/>
      <color rgb="FF595959"/>
      <name val="Arimo"/>
      <family val="2"/>
    </font>
    <font>
      <b/>
      <sz val="14"/>
      <color rgb="FF595959"/>
      <name val="Arimo"/>
    </font>
    <font>
      <sz val="14"/>
      <color rgb="FF595959"/>
      <name val="Arimo"/>
    </font>
    <font>
      <u/>
      <sz val="14"/>
      <color rgb="FF595959"/>
      <name val="Arimo"/>
    </font>
    <font>
      <sz val="17"/>
      <color rgb="FF1C6938"/>
      <name val="Arimo"/>
      <family val="2"/>
    </font>
    <font>
      <b/>
      <sz val="17"/>
      <color theme="1" tint="0.34998626667073579"/>
      <name val="Arimo"/>
      <family val="2"/>
    </font>
    <font>
      <sz val="18"/>
      <color rgb="FF595959"/>
      <name val="Arimo"/>
      <family val="2"/>
    </font>
    <font>
      <i/>
      <sz val="18"/>
      <color rgb="FF595959"/>
      <name val="Georgia"/>
      <family val="1"/>
    </font>
    <font>
      <sz val="15"/>
      <color rgb="FFFF0000"/>
      <name val="Arimo"/>
      <family val="2"/>
    </font>
    <font>
      <sz val="14"/>
      <color rgb="FFDCE6F1"/>
      <name val="Arimo"/>
      <family val="2"/>
    </font>
    <font>
      <b/>
      <sz val="15"/>
      <color theme="0"/>
      <name val="Arimo"/>
    </font>
    <font>
      <b/>
      <sz val="9"/>
      <color indexed="81"/>
      <name val="Tahoma"/>
      <charset val="1"/>
    </font>
    <font>
      <sz val="9"/>
      <color indexed="81"/>
      <name val="Tahoma"/>
      <charset val="1"/>
    </font>
    <font>
      <u/>
      <sz val="12"/>
      <color rgb="FF595959"/>
      <name val="Arimo"/>
      <family val="2"/>
    </font>
    <font>
      <i/>
      <sz val="12"/>
      <color rgb="FF595959"/>
      <name val="Arimo"/>
      <family val="2"/>
    </font>
    <font>
      <sz val="16"/>
      <color theme="0"/>
      <name val="Georgia"/>
      <family val="1"/>
    </font>
    <font>
      <u/>
      <sz val="12"/>
      <color rgb="FF595959"/>
      <name val="Arimo"/>
    </font>
    <font>
      <u/>
      <sz val="5"/>
      <color rgb="FF595959"/>
      <name val="Arimo"/>
      <family val="2"/>
    </font>
    <font>
      <sz val="5"/>
      <color rgb="FF595959"/>
      <name val="Arimo"/>
      <family val="2"/>
    </font>
  </fonts>
  <fills count="32">
    <fill>
      <patternFill patternType="none"/>
    </fill>
    <fill>
      <patternFill patternType="gray125"/>
    </fill>
    <fill>
      <patternFill patternType="solid">
        <fgColor theme="4"/>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9" tint="0.39997558519241921"/>
        <bgColor indexed="64"/>
      </patternFill>
    </fill>
    <fill>
      <patternFill patternType="solid">
        <fgColor theme="4"/>
        <bgColor theme="4"/>
      </patternFill>
    </fill>
    <fill>
      <patternFill patternType="solid">
        <fgColor theme="0"/>
        <bgColor indexed="64"/>
      </patternFill>
    </fill>
    <fill>
      <patternFill patternType="solid">
        <fgColor rgb="FFFDE9D9"/>
        <bgColor indexed="64"/>
      </patternFill>
    </fill>
    <fill>
      <patternFill patternType="solid">
        <fgColor theme="0" tint="-4.9989318521683403E-2"/>
        <bgColor indexed="64"/>
      </patternFill>
    </fill>
    <fill>
      <patternFill patternType="solid">
        <fgColor rgb="FF1C6938"/>
        <bgColor indexed="64"/>
      </patternFill>
    </fill>
    <fill>
      <patternFill patternType="solid">
        <fgColor theme="3" tint="-0.249977111117893"/>
        <bgColor indexed="64"/>
      </patternFill>
    </fill>
    <fill>
      <patternFill patternType="solid">
        <fgColor theme="4" tint="0.79998168889431442"/>
        <bgColor indexed="64"/>
      </patternFill>
    </fill>
    <fill>
      <patternFill patternType="solid">
        <fgColor rgb="FFDEFFD6"/>
        <bgColor indexed="64"/>
      </patternFill>
    </fill>
    <fill>
      <patternFill patternType="solid">
        <fgColor rgb="FF9ACE9F"/>
        <bgColor indexed="64"/>
      </patternFill>
    </fill>
    <fill>
      <patternFill patternType="solid">
        <fgColor rgb="FF41A666"/>
        <bgColor indexed="64"/>
      </patternFill>
    </fill>
    <fill>
      <patternFill patternType="solid">
        <fgColor rgb="FF309AD7"/>
        <bgColor indexed="64"/>
      </patternFill>
    </fill>
    <fill>
      <patternFill patternType="solid">
        <fgColor theme="0" tint="-4.9989318521683403E-2"/>
        <bgColor rgb="FF000000"/>
      </patternFill>
    </fill>
    <fill>
      <patternFill patternType="solid">
        <fgColor rgb="FF16365C"/>
        <bgColor indexed="64"/>
      </patternFill>
    </fill>
    <fill>
      <patternFill patternType="solid">
        <fgColor rgb="FFDCE6F1"/>
        <bgColor indexed="64"/>
      </patternFill>
    </fill>
    <fill>
      <patternFill patternType="solid">
        <fgColor rgb="FF1C6938"/>
        <bgColor rgb="FF000000"/>
      </patternFill>
    </fill>
    <fill>
      <patternFill patternType="solid">
        <fgColor theme="9" tint="-0.249977111117893"/>
        <bgColor indexed="64"/>
      </patternFill>
    </fill>
    <fill>
      <patternFill patternType="solid">
        <fgColor rgb="FFFFFFFF"/>
        <bgColor rgb="FF000000"/>
      </patternFill>
    </fill>
    <fill>
      <patternFill patternType="solid">
        <fgColor rgb="FF2271A0"/>
        <bgColor indexed="64"/>
      </patternFill>
    </fill>
    <fill>
      <patternFill patternType="solid">
        <fgColor rgb="FF2987BF"/>
        <bgColor indexed="64"/>
      </patternFill>
    </fill>
    <fill>
      <patternFill patternType="solid">
        <fgColor rgb="FF1C638D"/>
        <bgColor indexed="64"/>
      </patternFill>
    </fill>
    <fill>
      <patternFill patternType="solid">
        <fgColor rgb="FFF2F2F2"/>
        <bgColor indexed="64"/>
      </patternFill>
    </fill>
    <fill>
      <patternFill patternType="solid">
        <fgColor theme="0" tint="-0.14999847407452621"/>
        <bgColor theme="0" tint="-0.14999847407452621"/>
      </patternFill>
    </fill>
    <fill>
      <patternFill patternType="solid">
        <fgColor theme="0"/>
        <bgColor rgb="FF000000"/>
      </patternFill>
    </fill>
    <fill>
      <patternFill patternType="solid">
        <fgColor theme="7" tint="-0.249977111117893"/>
        <bgColor indexed="64"/>
      </patternFill>
    </fill>
    <fill>
      <patternFill patternType="solid">
        <fgColor rgb="FFE2F8D5"/>
        <bgColor indexed="64"/>
      </patternFill>
    </fill>
    <fill>
      <patternFill patternType="solid">
        <fgColor theme="7" tint="0.59999389629810485"/>
        <bgColor indexed="64"/>
      </patternFill>
    </fill>
  </fills>
  <borders count="70">
    <border>
      <left/>
      <right/>
      <top/>
      <bottom/>
      <diagonal/>
    </border>
    <border>
      <left/>
      <right/>
      <top style="thin">
        <color theme="4"/>
      </top>
      <bottom/>
      <diagonal/>
    </border>
    <border>
      <left style="thin">
        <color theme="4"/>
      </left>
      <right/>
      <top style="thin">
        <color theme="4"/>
      </top>
      <bottom/>
      <diagonal/>
    </border>
    <border>
      <left style="thin">
        <color auto="1"/>
      </left>
      <right/>
      <top style="thin">
        <color auto="1"/>
      </top>
      <bottom/>
      <diagonal/>
    </border>
    <border>
      <left style="thin">
        <color theme="3" tint="0.59999389629810485"/>
      </left>
      <right style="thin">
        <color theme="3" tint="0.59999389629810485"/>
      </right>
      <top style="thin">
        <color theme="3" tint="0.59999389629810485"/>
      </top>
      <bottom style="thin">
        <color theme="3" tint="0.59999389629810485"/>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3" tint="0.59999389629810485"/>
      </left>
      <right/>
      <top style="thin">
        <color theme="3" tint="0.59999389629810485"/>
      </top>
      <bottom style="thin">
        <color theme="3" tint="0.59999389629810485"/>
      </bottom>
      <diagonal/>
    </border>
    <border>
      <left style="thin">
        <color theme="0" tint="-0.499984740745262"/>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theme="1" tint="0.499984740745262"/>
      </left>
      <right style="thin">
        <color theme="1" tint="0.499984740745262"/>
      </right>
      <top/>
      <bottom style="thin">
        <color theme="1" tint="0.499984740745262"/>
      </bottom>
      <diagonal/>
    </border>
    <border>
      <left style="thin">
        <color theme="1" tint="0.499984740745262"/>
      </left>
      <right/>
      <top/>
      <bottom style="thin">
        <color theme="1" tint="0.499984740745262"/>
      </bottom>
      <diagonal/>
    </border>
    <border>
      <left/>
      <right style="thin">
        <color theme="1" tint="0.499984740745262"/>
      </right>
      <top/>
      <bottom style="thin">
        <color theme="1" tint="0.499984740745262"/>
      </bottom>
      <diagonal/>
    </border>
    <border>
      <left/>
      <right style="thin">
        <color theme="0" tint="-0.499984740745262"/>
      </right>
      <top/>
      <bottom style="thin">
        <color theme="0" tint="-0.499984740745262"/>
      </bottom>
      <diagonal/>
    </border>
    <border>
      <left style="thin">
        <color theme="0" tint="-0.499984740745262"/>
      </left>
      <right style="thin">
        <color theme="0" tint="-0.499984740745262"/>
      </right>
      <top/>
      <bottom style="thin">
        <color theme="0" tint="-0.499984740745262"/>
      </bottom>
      <diagonal/>
    </border>
    <border>
      <left style="thin">
        <color theme="1" tint="0.499984740745262"/>
      </left>
      <right style="thin">
        <color theme="1" tint="0.499984740745262"/>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3" tint="0.39997558519241921"/>
      </left>
      <right style="thin">
        <color theme="3" tint="0.39997558519241921"/>
      </right>
      <top style="thin">
        <color theme="3" tint="0.39997558519241921"/>
      </top>
      <bottom style="thin">
        <color theme="3" tint="0.39997558519241921"/>
      </bottom>
      <diagonal/>
    </border>
    <border>
      <left style="thin">
        <color theme="1" tint="0.499984740745262"/>
      </left>
      <right style="medium">
        <color theme="4" tint="-0.249977111117893"/>
      </right>
      <top/>
      <bottom style="thin">
        <color theme="1" tint="0.499984740745262"/>
      </bottom>
      <diagonal/>
    </border>
    <border>
      <left/>
      <right/>
      <top style="thin">
        <color auto="1"/>
      </top>
      <bottom/>
      <diagonal/>
    </border>
    <border>
      <left/>
      <right/>
      <top style="thin">
        <color theme="1" tint="0.34998626667073579"/>
      </top>
      <bottom/>
      <diagonal/>
    </border>
    <border>
      <left/>
      <right/>
      <top style="thick">
        <color rgb="FF1C5038"/>
      </top>
      <bottom/>
      <diagonal/>
    </border>
    <border>
      <left/>
      <right/>
      <top style="thick">
        <color theme="0" tint="-0.34998626667073579"/>
      </top>
      <bottom/>
      <diagonal/>
    </border>
    <border>
      <left/>
      <right/>
      <top style="thin">
        <color theme="0" tint="-0.499984740745262"/>
      </top>
      <bottom/>
      <diagonal/>
    </border>
    <border>
      <left/>
      <right/>
      <top style="thin">
        <color theme="0" tint="-0.499984740745262"/>
      </top>
      <bottom style="thick">
        <color rgb="FF1C5038"/>
      </bottom>
      <diagonal/>
    </border>
    <border>
      <left style="thin">
        <color theme="1" tint="0.14999847407452621"/>
      </left>
      <right/>
      <top/>
      <bottom style="thick">
        <color theme="0" tint="-0.34998626667073579"/>
      </bottom>
      <diagonal/>
    </border>
    <border>
      <left/>
      <right/>
      <top/>
      <bottom style="thick">
        <color theme="0" tint="-0.34998626667073579"/>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theme="1" tint="0.14999847407452621"/>
      </left>
      <right/>
      <top style="thick">
        <color theme="0" tint="-0.34998626667073579"/>
      </top>
      <bottom/>
      <diagonal/>
    </border>
    <border>
      <left/>
      <right style="thin">
        <color theme="1" tint="0.14999847407452621"/>
      </right>
      <top style="thick">
        <color theme="0" tint="-0.34998626667073579"/>
      </top>
      <bottom/>
      <diagonal/>
    </border>
    <border>
      <left/>
      <right style="thin">
        <color theme="1" tint="0.499984740745262"/>
      </right>
      <top style="thick">
        <color theme="0" tint="-0.34998626667073579"/>
      </top>
      <bottom/>
      <diagonal/>
    </border>
    <border>
      <left style="thin">
        <color theme="1" tint="0.499984740745262"/>
      </left>
      <right/>
      <top style="thick">
        <color theme="0" tint="-0.34998626667073579"/>
      </top>
      <bottom/>
      <diagonal/>
    </border>
    <border>
      <left style="thin">
        <color theme="3" tint="0.59999389629810485"/>
      </left>
      <right style="thin">
        <color theme="3" tint="0.59999389629810485"/>
      </right>
      <top/>
      <bottom style="thin">
        <color theme="3" tint="0.59999389629810485"/>
      </bottom>
      <diagonal/>
    </border>
    <border>
      <left style="thin">
        <color theme="3" tint="0.59999389629810485"/>
      </left>
      <right/>
      <top/>
      <bottom style="thin">
        <color theme="3" tint="0.59999389629810485"/>
      </bottom>
      <diagonal/>
    </border>
    <border>
      <left style="thin">
        <color theme="0" tint="-0.499984740745262"/>
      </left>
      <right/>
      <top/>
      <bottom style="thin">
        <color theme="0" tint="-0.499984740745262"/>
      </bottom>
      <diagonal/>
    </border>
    <border>
      <left style="thin">
        <color rgb="FF008000"/>
      </left>
      <right style="thin">
        <color rgb="FF008000"/>
      </right>
      <top/>
      <bottom style="thin">
        <color rgb="FF008000"/>
      </bottom>
      <diagonal/>
    </border>
    <border>
      <left style="thin">
        <color theme="1" tint="0.34998626667073579"/>
      </left>
      <right/>
      <top style="thin">
        <color theme="1" tint="0.34998626667073579"/>
      </top>
      <bottom/>
      <diagonal/>
    </border>
    <border>
      <left/>
      <right style="thin">
        <color theme="1" tint="0.34998626667073579"/>
      </right>
      <top style="thin">
        <color theme="1" tint="0.34998626667073579"/>
      </top>
      <bottom/>
      <diagonal/>
    </border>
    <border>
      <left style="thin">
        <color theme="1" tint="0.34998626667073579"/>
      </left>
      <right/>
      <top/>
      <bottom style="thin">
        <color theme="1" tint="0.34998626667073579"/>
      </bottom>
      <diagonal/>
    </border>
    <border>
      <left/>
      <right/>
      <top/>
      <bottom style="thin">
        <color theme="1" tint="0.34998626667073579"/>
      </bottom>
      <diagonal/>
    </border>
    <border>
      <left/>
      <right style="thin">
        <color theme="1" tint="0.34998626667073579"/>
      </right>
      <top/>
      <bottom style="thin">
        <color theme="1" tint="0.34998626667073579"/>
      </bottom>
      <diagonal/>
    </border>
    <border>
      <left/>
      <right style="thin">
        <color auto="1"/>
      </right>
      <top style="thin">
        <color auto="1"/>
      </top>
      <bottom/>
      <diagonal/>
    </border>
    <border>
      <left style="thin">
        <color theme="1" tint="0.249977111117893"/>
      </left>
      <right style="thin">
        <color theme="1" tint="0.249977111117893"/>
      </right>
      <top style="thin">
        <color theme="1" tint="0.249977111117893"/>
      </top>
      <bottom style="thin">
        <color theme="1" tint="0.249977111117893"/>
      </bottom>
      <diagonal/>
    </border>
    <border>
      <left style="thin">
        <color theme="3" tint="0.39997558519241921"/>
      </left>
      <right style="thin">
        <color theme="3" tint="0.39997558519241921"/>
      </right>
      <top/>
      <bottom style="thin">
        <color theme="3" tint="0.39997558519241921"/>
      </bottom>
      <diagonal/>
    </border>
    <border>
      <left/>
      <right/>
      <top style="thin">
        <color theme="0" tint="-0.34998626667073579"/>
      </top>
      <bottom/>
      <diagonal/>
    </border>
    <border>
      <left style="thin">
        <color theme="3" tint="0.39997558519241921"/>
      </left>
      <right style="thin">
        <color theme="3" tint="0.39997558519241921"/>
      </right>
      <top style="thin">
        <color theme="3" tint="0.39997558519241921"/>
      </top>
      <bottom/>
      <diagonal/>
    </border>
    <border>
      <left/>
      <right style="thin">
        <color theme="1" tint="0.499984740745262"/>
      </right>
      <top style="thin">
        <color theme="1" tint="0.499984740745262"/>
      </top>
      <bottom/>
      <diagonal/>
    </border>
    <border>
      <left style="thin">
        <color theme="1" tint="0.499984740745262"/>
      </left>
      <right style="thin">
        <color theme="1" tint="0.499984740745262"/>
      </right>
      <top style="thin">
        <color theme="1" tint="0.499984740745262"/>
      </top>
      <bottom/>
      <diagonal/>
    </border>
    <border>
      <left/>
      <right/>
      <top style="thin">
        <color theme="1"/>
      </top>
      <bottom style="thin">
        <color theme="1"/>
      </bottom>
      <diagonal/>
    </border>
    <border>
      <left/>
      <right/>
      <top/>
      <bottom style="thin">
        <color theme="1"/>
      </bottom>
      <diagonal/>
    </border>
    <border>
      <left style="thin">
        <color theme="1" tint="0.34998626667073579"/>
      </left>
      <right/>
      <top style="thin">
        <color theme="1" tint="0.34998626667073579"/>
      </top>
      <bottom style="thin">
        <color theme="1" tint="0.34998626667073579"/>
      </bottom>
      <diagonal/>
    </border>
    <border>
      <left/>
      <right style="thin">
        <color theme="1" tint="0.34998626667073579"/>
      </right>
      <top style="thin">
        <color theme="1" tint="0.34998626667073579"/>
      </top>
      <bottom style="thin">
        <color theme="1" tint="0.34998626667073579"/>
      </bottom>
      <diagonal/>
    </border>
    <border>
      <left style="thin">
        <color theme="3" tint="0.39994506668294322"/>
      </left>
      <right style="thin">
        <color theme="3" tint="0.39994506668294322"/>
      </right>
      <top style="thin">
        <color theme="3" tint="0.39994506668294322"/>
      </top>
      <bottom style="thin">
        <color theme="3" tint="0.39994506668294322"/>
      </bottom>
      <diagonal/>
    </border>
    <border>
      <left/>
      <right/>
      <top style="thick">
        <color theme="0" tint="-0.34998626667073579"/>
      </top>
      <bottom style="thin">
        <color theme="1" tint="0.34998626667073579"/>
      </bottom>
      <diagonal/>
    </border>
    <border>
      <left style="thin">
        <color theme="1" tint="0.34998626667073579"/>
      </left>
      <right style="thin">
        <color theme="1" tint="0.34998626667073579"/>
      </right>
      <top style="thin">
        <color theme="1" tint="0.34998626667073579"/>
      </top>
      <bottom/>
      <diagonal/>
    </border>
    <border>
      <left/>
      <right/>
      <top/>
      <bottom style="thin">
        <color theme="1" tint="0.249977111117893"/>
      </bottom>
      <diagonal/>
    </border>
    <border>
      <left/>
      <right/>
      <top style="thin">
        <color theme="1" tint="0.249977111117893"/>
      </top>
      <bottom style="thin">
        <color theme="1" tint="0.249977111117893"/>
      </bottom>
      <diagonal/>
    </border>
    <border>
      <left style="thin">
        <color theme="1" tint="0.249977111117893"/>
      </left>
      <right/>
      <top style="thin">
        <color theme="1" tint="0.249977111117893"/>
      </top>
      <bottom style="thin">
        <color theme="1" tint="0.249977111117893"/>
      </bottom>
      <diagonal/>
    </border>
    <border>
      <left/>
      <right style="thin">
        <color theme="1" tint="0.249977111117893"/>
      </right>
      <top style="thin">
        <color theme="1" tint="0.249977111117893"/>
      </top>
      <bottom style="thin">
        <color theme="1" tint="0.249977111117893"/>
      </bottom>
      <diagonal/>
    </border>
    <border>
      <left style="thin">
        <color theme="1" tint="0.34998626667073579"/>
      </left>
      <right/>
      <top style="thick">
        <color theme="0" tint="-0.34998626667073579"/>
      </top>
      <bottom style="thin">
        <color theme="1" tint="0.34998626667073579"/>
      </bottom>
      <diagonal/>
    </border>
    <border>
      <left/>
      <right style="thin">
        <color theme="1" tint="0.34998626667073579"/>
      </right>
      <top style="thick">
        <color theme="0" tint="-0.34998626667073579"/>
      </top>
      <bottom style="thin">
        <color theme="1" tint="0.34998626667073579"/>
      </bottom>
      <diagonal/>
    </border>
    <border>
      <left style="thin">
        <color rgb="FF808080"/>
      </left>
      <right style="thin">
        <color rgb="FF808080"/>
      </right>
      <top style="thin">
        <color rgb="FF808080"/>
      </top>
      <bottom style="thin">
        <color rgb="FF808080"/>
      </bottom>
      <diagonal/>
    </border>
    <border>
      <left style="thin">
        <color theme="1" tint="0.499984740745262"/>
      </left>
      <right/>
      <top style="thin">
        <color theme="1" tint="0.499984740745262"/>
      </top>
      <bottom style="thin">
        <color theme="1" tint="0.499984740745262"/>
      </bottom>
      <diagonal/>
    </border>
    <border>
      <left style="thin">
        <color theme="1" tint="0.499984740745262"/>
      </left>
      <right style="thin">
        <color theme="1" tint="0.499984740745262"/>
      </right>
      <top style="thin">
        <color theme="0" tint="-0.499984740745262"/>
      </top>
      <bottom style="thin">
        <color theme="1" tint="0.499984740745262"/>
      </bottom>
      <diagonal/>
    </border>
    <border>
      <left style="thin">
        <color theme="0" tint="-0.499984740745262"/>
      </left>
      <right style="thin">
        <color theme="1" tint="0.499984740745262"/>
      </right>
      <top style="thin">
        <color theme="1" tint="0.499984740745262"/>
      </top>
      <bottom style="thin">
        <color theme="1" tint="0.499984740745262"/>
      </bottom>
      <diagonal/>
    </border>
    <border>
      <left style="thin">
        <color theme="1" tint="0.499984740745262"/>
      </left>
      <right style="thin">
        <color theme="0" tint="-0.499984740745262"/>
      </right>
      <top/>
      <bottom style="thin">
        <color theme="0" tint="-0.499984740745262"/>
      </bottom>
      <diagonal/>
    </border>
    <border>
      <left style="thin">
        <color theme="1" tint="0.499984740745262"/>
      </left>
      <right style="thin">
        <color theme="1" tint="0.499984740745262"/>
      </right>
      <top style="thin">
        <color theme="1" tint="0.499984740745262"/>
      </top>
      <bottom style="thin">
        <color theme="0" tint="-0.499984740745262"/>
      </bottom>
      <diagonal/>
    </border>
    <border>
      <left style="thin">
        <color theme="1" tint="0.499984740745262"/>
      </left>
      <right style="thin">
        <color theme="0" tint="-0.499984740745262"/>
      </right>
      <top style="thin">
        <color theme="1" tint="0.499984740745262"/>
      </top>
      <bottom style="thin">
        <color theme="0" tint="-0.499984740745262"/>
      </bottom>
      <diagonal/>
    </border>
    <border>
      <left/>
      <right/>
      <top style="thin">
        <color theme="1" tint="0.34998626667073579"/>
      </top>
      <bottom style="thin">
        <color theme="1" tint="0.34998626667073579"/>
      </bottom>
      <diagonal/>
    </border>
    <border>
      <left style="thin">
        <color rgb="FF008000"/>
      </left>
      <right style="thin">
        <color rgb="FF008000"/>
      </right>
      <top style="thin">
        <color rgb="FF008000"/>
      </top>
      <bottom style="thin">
        <color rgb="FF008000"/>
      </bottom>
      <diagonal/>
    </border>
    <border>
      <left style="thin">
        <color theme="0" tint="-0.499984740745262"/>
      </left>
      <right style="thin">
        <color theme="0" tint="-0.499984740745262"/>
      </right>
      <top style="thin">
        <color theme="0" tint="-0.499984740745262"/>
      </top>
      <bottom/>
      <diagonal/>
    </border>
  </borders>
  <cellStyleXfs count="70">
    <xf numFmtId="0" fontId="0" fillId="0" borderId="0">
      <alignment horizontal="left" indent="1"/>
    </xf>
    <xf numFmtId="0" fontId="12"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cellStyleXfs>
  <cellXfs count="361">
    <xf numFmtId="0" fontId="0" fillId="0" borderId="0" xfId="0">
      <alignment horizontal="left" indent="1"/>
    </xf>
    <xf numFmtId="0" fontId="2" fillId="0" borderId="0" xfId="0" applyFont="1" applyFill="1" applyAlignment="1">
      <alignment horizontal="left"/>
    </xf>
    <xf numFmtId="0" fontId="6" fillId="0" borderId="0" xfId="0" applyFont="1" applyFill="1" applyAlignment="1" applyProtection="1">
      <alignment horizontal="left" wrapText="1"/>
      <protection locked="0"/>
    </xf>
    <xf numFmtId="0" fontId="0" fillId="0" borderId="0" xfId="0" applyFont="1" applyFill="1" applyAlignment="1" applyProtection="1">
      <alignment horizontal="left" wrapText="1"/>
      <protection locked="0"/>
    </xf>
    <xf numFmtId="0" fontId="6" fillId="0" borderId="0" xfId="0" applyFont="1" applyFill="1" applyAlignment="1" applyProtection="1">
      <alignment horizontal="left" wrapText="1"/>
    </xf>
    <xf numFmtId="0" fontId="0" fillId="0" borderId="0" xfId="0" applyFont="1" applyFill="1" applyAlignment="1" applyProtection="1">
      <alignment horizontal="left" wrapText="1"/>
    </xf>
    <xf numFmtId="0" fontId="2" fillId="0" borderId="0" xfId="0" applyFont="1" applyFill="1" applyAlignment="1" applyProtection="1">
      <alignment horizontal="left"/>
      <protection locked="0"/>
    </xf>
    <xf numFmtId="0" fontId="2" fillId="0" borderId="0" xfId="0" applyFont="1" applyAlignment="1" applyProtection="1">
      <alignment horizontal="left"/>
      <protection locked="0"/>
    </xf>
    <xf numFmtId="0" fontId="2" fillId="0" borderId="0" xfId="0" applyFont="1" applyAlignment="1" applyProtection="1">
      <alignment horizontal="left"/>
    </xf>
    <xf numFmtId="0" fontId="2" fillId="0" borderId="0" xfId="0" applyFont="1" applyAlignment="1" applyProtection="1">
      <alignment horizontal="left" wrapText="1"/>
      <protection locked="0"/>
    </xf>
    <xf numFmtId="0" fontId="7" fillId="0" borderId="0" xfId="0" applyFont="1" applyFill="1" applyAlignment="1">
      <alignment horizontal="left"/>
    </xf>
    <xf numFmtId="0" fontId="0" fillId="0" borderId="0" xfId="0" applyFont="1" applyFill="1" applyBorder="1" applyAlignment="1" applyProtection="1">
      <alignment horizontal="left" wrapText="1"/>
      <protection locked="0"/>
    </xf>
    <xf numFmtId="0" fontId="0" fillId="0" borderId="0" xfId="0" applyFont="1" applyFill="1" applyBorder="1" applyAlignment="1" applyProtection="1">
      <alignment horizontal="left" wrapText="1"/>
    </xf>
    <xf numFmtId="0" fontId="4" fillId="6" borderId="1" xfId="0" applyFont="1" applyFill="1" applyBorder="1" applyAlignment="1">
      <alignment horizontal="left" wrapText="1"/>
    </xf>
    <xf numFmtId="0" fontId="3" fillId="2" borderId="0" xfId="0" applyFont="1" applyFill="1" applyAlignment="1" applyProtection="1">
      <alignment horizontal="left" vertical="center" wrapText="1"/>
      <protection locked="0"/>
    </xf>
    <xf numFmtId="0" fontId="3" fillId="0" borderId="0" xfId="0" applyFont="1" applyFill="1" applyAlignment="1" applyProtection="1">
      <alignment horizontal="left" vertical="center" wrapText="1"/>
      <protection locked="0"/>
    </xf>
    <xf numFmtId="0" fontId="3" fillId="0" borderId="0" xfId="0" applyFont="1" applyAlignment="1" applyProtection="1">
      <alignment horizontal="left" vertical="center" wrapText="1"/>
      <protection locked="0"/>
    </xf>
    <xf numFmtId="0" fontId="8" fillId="3" borderId="0" xfId="0" applyFont="1" applyFill="1" applyAlignment="1" applyProtection="1">
      <alignment horizontal="left" vertical="center" wrapText="1"/>
      <protection locked="0"/>
    </xf>
    <xf numFmtId="0" fontId="8" fillId="4" borderId="0" xfId="0" applyFont="1" applyFill="1" applyAlignment="1" applyProtection="1">
      <alignment horizontal="left" vertical="center" wrapText="1"/>
    </xf>
    <xf numFmtId="0" fontId="0" fillId="0" borderId="0" xfId="0" applyAlignment="1">
      <alignment vertical="center"/>
    </xf>
    <xf numFmtId="0" fontId="1" fillId="8" borderId="0" xfId="0" applyFont="1" applyFill="1" applyAlignment="1" applyProtection="1">
      <alignment horizontal="left"/>
      <protection locked="0"/>
    </xf>
    <xf numFmtId="49" fontId="6" fillId="0" borderId="0" xfId="0" applyNumberFormat="1" applyFont="1" applyFill="1" applyAlignment="1" applyProtection="1">
      <alignment horizontal="center" wrapText="1"/>
      <protection locked="0"/>
    </xf>
    <xf numFmtId="0" fontId="16" fillId="0" borderId="0" xfId="0" applyFont="1" applyFill="1" applyAlignment="1" applyProtection="1">
      <alignment horizontal="left" wrapText="1"/>
      <protection locked="0"/>
    </xf>
    <xf numFmtId="0" fontId="16" fillId="0" borderId="0" xfId="0" applyFont="1" applyFill="1" applyAlignment="1" applyProtection="1">
      <alignment horizontal="left" wrapText="1"/>
    </xf>
    <xf numFmtId="0" fontId="20" fillId="7" borderId="0" xfId="0" applyFont="1" applyFill="1" applyAlignment="1">
      <alignment wrapText="1"/>
    </xf>
    <xf numFmtId="0" fontId="0" fillId="7" borderId="0" xfId="0" applyFill="1" applyAlignment="1">
      <alignment wrapText="1"/>
    </xf>
    <xf numFmtId="0" fontId="31" fillId="0" borderId="0" xfId="0" applyFont="1" applyFill="1" applyBorder="1" applyAlignment="1">
      <alignment horizontal="left" vertical="center" wrapText="1" indent="1"/>
    </xf>
    <xf numFmtId="0" fontId="30" fillId="0" borderId="0" xfId="0" applyFont="1" applyFill="1" applyBorder="1" applyAlignment="1">
      <alignment horizontal="center" vertical="center"/>
    </xf>
    <xf numFmtId="0" fontId="28" fillId="0" borderId="0" xfId="0" applyFont="1" applyFill="1" applyBorder="1" applyAlignment="1" applyProtection="1">
      <alignment horizontal="left" vertical="center" indent="1"/>
      <protection locked="0"/>
    </xf>
    <xf numFmtId="0" fontId="30" fillId="0" borderId="0" xfId="0" applyFont="1" applyFill="1" applyBorder="1" applyAlignment="1" applyProtection="1">
      <alignment horizontal="left" vertical="center" indent="1"/>
      <protection locked="0"/>
    </xf>
    <xf numFmtId="0" fontId="30" fillId="0" borderId="0" xfId="0" applyFont="1" applyBorder="1" applyAlignment="1" applyProtection="1">
      <alignment horizontal="left" vertical="center" indent="1"/>
      <protection locked="0"/>
    </xf>
    <xf numFmtId="0" fontId="27" fillId="0" borderId="0" xfId="0" applyFont="1" applyBorder="1" applyAlignment="1">
      <alignment horizontal="left" vertical="center" indent="1"/>
    </xf>
    <xf numFmtId="0" fontId="30" fillId="0" borderId="0" xfId="0" applyFont="1" applyFill="1" applyBorder="1" applyAlignment="1">
      <alignment horizontal="left" vertical="center" indent="1"/>
    </xf>
    <xf numFmtId="0" fontId="31" fillId="0" borderId="5" xfId="0" applyFont="1" applyFill="1" applyBorder="1" applyAlignment="1">
      <alignment horizontal="left" vertical="center" wrapText="1" indent="1"/>
    </xf>
    <xf numFmtId="0" fontId="31" fillId="0" borderId="5" xfId="0" applyFont="1" applyFill="1" applyBorder="1" applyAlignment="1" applyProtection="1">
      <alignment horizontal="left" vertical="center" indent="1"/>
      <protection locked="0"/>
    </xf>
    <xf numFmtId="0" fontId="31" fillId="0" borderId="5" xfId="0" applyFont="1" applyFill="1" applyBorder="1" applyAlignment="1" applyProtection="1">
      <alignment horizontal="left" vertical="center" wrapText="1" indent="1"/>
      <protection locked="0"/>
    </xf>
    <xf numFmtId="0" fontId="31" fillId="0" borderId="8" xfId="0" applyFont="1" applyFill="1" applyBorder="1" applyAlignment="1" applyProtection="1">
      <alignment horizontal="left" vertical="center" wrapText="1" indent="1"/>
      <protection locked="0"/>
    </xf>
    <xf numFmtId="0" fontId="37" fillId="0" borderId="0" xfId="0" applyFont="1" applyFill="1" applyAlignment="1" applyProtection="1">
      <alignment horizontal="center" wrapText="1"/>
      <protection locked="0"/>
    </xf>
    <xf numFmtId="0" fontId="38" fillId="0" borderId="0" xfId="0" applyFont="1" applyFill="1" applyAlignment="1">
      <alignment horizontal="center"/>
    </xf>
    <xf numFmtId="0" fontId="40" fillId="0" borderId="0" xfId="0" applyFont="1" applyAlignment="1">
      <alignment horizontal="left" vertical="center" indent="1"/>
    </xf>
    <xf numFmtId="0" fontId="37" fillId="0" borderId="0" xfId="0" applyFont="1" applyAlignment="1">
      <alignment horizontal="left" indent="1"/>
    </xf>
    <xf numFmtId="0" fontId="37" fillId="0" borderId="0" xfId="0" applyFont="1" applyFill="1" applyAlignment="1" applyProtection="1">
      <alignment horizontal="left" wrapText="1" indent="1"/>
      <protection locked="0"/>
    </xf>
    <xf numFmtId="0" fontId="39" fillId="0" borderId="0" xfId="0" applyFont="1" applyFill="1" applyAlignment="1">
      <alignment horizontal="left" indent="1"/>
    </xf>
    <xf numFmtId="0" fontId="38" fillId="0" borderId="0" xfId="0" applyFont="1" applyAlignment="1" applyProtection="1">
      <alignment horizontal="left" indent="1"/>
      <protection locked="0"/>
    </xf>
    <xf numFmtId="0" fontId="38" fillId="0" borderId="0" xfId="0" applyFont="1" applyFill="1" applyAlignment="1" applyProtection="1">
      <alignment horizontal="left" indent="1"/>
      <protection locked="0"/>
    </xf>
    <xf numFmtId="0" fontId="31" fillId="0" borderId="14" xfId="0" applyFont="1" applyBorder="1" applyAlignment="1">
      <alignment horizontal="left" vertical="center" wrapText="1" indent="1"/>
    </xf>
    <xf numFmtId="0" fontId="31" fillId="14" borderId="14" xfId="0" applyFont="1" applyFill="1" applyBorder="1" applyAlignment="1">
      <alignment horizontal="left" vertical="center" wrapText="1" indent="1"/>
    </xf>
    <xf numFmtId="0" fontId="31" fillId="7" borderId="14" xfId="0" applyFont="1" applyFill="1" applyBorder="1" applyAlignment="1">
      <alignment horizontal="left" vertical="center" wrapText="1" indent="1"/>
    </xf>
    <xf numFmtId="0" fontId="31" fillId="7" borderId="14" xfId="0" applyFont="1" applyFill="1" applyBorder="1" applyAlignment="1">
      <alignment horizontal="left" vertical="center" indent="1"/>
    </xf>
    <xf numFmtId="0" fontId="32" fillId="12" borderId="4" xfId="0" applyFont="1" applyFill="1" applyBorder="1" applyAlignment="1">
      <alignment horizontal="left" vertical="center" wrapText="1" indent="1"/>
    </xf>
    <xf numFmtId="49" fontId="32" fillId="12" borderId="6" xfId="0" applyNumberFormat="1" applyFont="1" applyFill="1" applyBorder="1" applyAlignment="1">
      <alignment horizontal="left" vertical="center" indent="1"/>
    </xf>
    <xf numFmtId="0" fontId="32" fillId="0" borderId="0" xfId="0" applyFont="1" applyFill="1" applyBorder="1" applyAlignment="1">
      <alignment horizontal="left" vertical="center" wrapText="1" indent="1"/>
    </xf>
    <xf numFmtId="0" fontId="17" fillId="0" borderId="0" xfId="0" applyFont="1" applyBorder="1" applyAlignment="1">
      <alignment horizontal="left" vertical="center" wrapText="1" indent="1"/>
    </xf>
    <xf numFmtId="0" fontId="17" fillId="0" borderId="0" xfId="0" applyFont="1" applyBorder="1" applyAlignment="1">
      <alignment horizontal="left" vertical="center" indent="1"/>
    </xf>
    <xf numFmtId="0" fontId="31" fillId="0" borderId="0" xfId="0" applyFont="1" applyBorder="1" applyAlignment="1">
      <alignment horizontal="left" vertical="center" wrapText="1" indent="1"/>
    </xf>
    <xf numFmtId="0" fontId="42" fillId="0" borderId="14" xfId="1" applyFont="1" applyBorder="1" applyAlignment="1">
      <alignment horizontal="left" vertical="center" wrapText="1" indent="1"/>
    </xf>
    <xf numFmtId="0" fontId="31" fillId="0" borderId="15" xfId="0" applyFont="1" applyBorder="1" applyAlignment="1">
      <alignment horizontal="left" vertical="center" wrapText="1" indent="1"/>
    </xf>
    <xf numFmtId="49" fontId="32" fillId="19" borderId="16" xfId="0" applyNumberFormat="1" applyFont="1" applyFill="1" applyBorder="1" applyAlignment="1">
      <alignment horizontal="left" vertical="center" wrapText="1" indent="1"/>
    </xf>
    <xf numFmtId="0" fontId="32" fillId="19" borderId="16" xfId="0" quotePrefix="1" applyFont="1" applyFill="1" applyBorder="1" applyAlignment="1">
      <alignment horizontal="left" vertical="center" wrapText="1" indent="1"/>
    </xf>
    <xf numFmtId="49" fontId="32" fillId="19" borderId="16" xfId="0" quotePrefix="1" applyNumberFormat="1" applyFont="1" applyFill="1" applyBorder="1" applyAlignment="1">
      <alignment horizontal="left" vertical="center" wrapText="1" indent="1"/>
    </xf>
    <xf numFmtId="49" fontId="31" fillId="7" borderId="15" xfId="0" applyNumberFormat="1" applyFont="1" applyFill="1" applyBorder="1" applyAlignment="1">
      <alignment horizontal="left" vertical="center" wrapText="1" indent="1"/>
    </xf>
    <xf numFmtId="49" fontId="31" fillId="7" borderId="14" xfId="0" applyNumberFormat="1" applyFont="1" applyFill="1" applyBorder="1" applyAlignment="1">
      <alignment horizontal="left" vertical="center" wrapText="1" indent="1"/>
    </xf>
    <xf numFmtId="0" fontId="31" fillId="7" borderId="15" xfId="0" quotePrefix="1" applyFont="1" applyFill="1" applyBorder="1" applyAlignment="1">
      <alignment horizontal="left" vertical="center" wrapText="1" indent="1"/>
    </xf>
    <xf numFmtId="0" fontId="31" fillId="7" borderId="14" xfId="0" quotePrefix="1" applyFont="1" applyFill="1" applyBorder="1" applyAlignment="1">
      <alignment horizontal="left" vertical="center" wrapText="1" indent="1"/>
    </xf>
    <xf numFmtId="0" fontId="31" fillId="7" borderId="14" xfId="1" applyFont="1" applyFill="1" applyBorder="1" applyAlignment="1">
      <alignment horizontal="left" vertical="center" wrapText="1" indent="1"/>
    </xf>
    <xf numFmtId="0" fontId="42" fillId="7" borderId="14" xfId="1" applyFont="1" applyFill="1" applyBorder="1" applyAlignment="1">
      <alignment horizontal="left" vertical="center" wrapText="1" indent="1"/>
    </xf>
    <xf numFmtId="49" fontId="31" fillId="7" borderId="14" xfId="0" quotePrefix="1" applyNumberFormat="1" applyFont="1" applyFill="1" applyBorder="1" applyAlignment="1">
      <alignment horizontal="left" vertical="center" wrapText="1" indent="1"/>
    </xf>
    <xf numFmtId="49" fontId="31" fillId="7" borderId="15" xfId="0" quotePrefix="1" applyNumberFormat="1" applyFont="1" applyFill="1" applyBorder="1" applyAlignment="1">
      <alignment horizontal="left" vertical="center" wrapText="1" indent="1"/>
    </xf>
    <xf numFmtId="0" fontId="18" fillId="0" borderId="0" xfId="0" applyFont="1" applyAlignment="1">
      <alignment horizontal="left" vertical="center" indent="1"/>
    </xf>
    <xf numFmtId="0" fontId="17" fillId="0" borderId="0" xfId="0" applyFont="1" applyAlignment="1">
      <alignment horizontal="left" vertical="center" indent="1"/>
    </xf>
    <xf numFmtId="0" fontId="17" fillId="0" borderId="0" xfId="0" applyFont="1" applyAlignment="1">
      <alignment horizontal="left" vertical="center" wrapText="1"/>
    </xf>
    <xf numFmtId="0" fontId="17" fillId="0" borderId="0" xfId="0" applyFont="1" applyAlignment="1">
      <alignment vertical="center"/>
    </xf>
    <xf numFmtId="164" fontId="17" fillId="0" borderId="0" xfId="0" applyNumberFormat="1" applyFont="1" applyAlignment="1">
      <alignment horizontal="left" vertical="center"/>
    </xf>
    <xf numFmtId="0" fontId="17" fillId="0" borderId="0" xfId="0" applyFont="1" applyAlignment="1">
      <alignment vertical="center" wrapText="1"/>
    </xf>
    <xf numFmtId="0" fontId="36" fillId="0" borderId="0" xfId="0" applyFont="1" applyFill="1" applyBorder="1" applyAlignment="1">
      <alignment vertical="center"/>
    </xf>
    <xf numFmtId="0" fontId="0" fillId="7" borderId="0" xfId="0" applyFill="1" applyAlignment="1">
      <alignment horizontal="left" wrapText="1" indent="1"/>
    </xf>
    <xf numFmtId="0" fontId="19" fillId="7" borderId="0" xfId="0" applyFont="1" applyFill="1" applyAlignment="1">
      <alignment wrapText="1"/>
    </xf>
    <xf numFmtId="0" fontId="46" fillId="7" borderId="0" xfId="0" applyFont="1" applyFill="1" applyAlignment="1">
      <alignment wrapText="1"/>
    </xf>
    <xf numFmtId="0" fontId="47" fillId="7" borderId="0" xfId="0" applyFont="1" applyFill="1" applyAlignment="1">
      <alignment wrapText="1"/>
    </xf>
    <xf numFmtId="0" fontId="47" fillId="7" borderId="0" xfId="0" applyFont="1" applyFill="1" applyAlignment="1">
      <alignment horizontal="left" wrapText="1" indent="1"/>
    </xf>
    <xf numFmtId="0" fontId="46" fillId="7" borderId="0" xfId="0" applyFont="1" applyFill="1" applyAlignment="1">
      <alignment horizontal="center" vertical="top" wrapText="1"/>
    </xf>
    <xf numFmtId="0" fontId="47" fillId="7" borderId="0" xfId="0" applyFont="1" applyFill="1" applyAlignment="1">
      <alignment vertical="center" wrapText="1"/>
    </xf>
    <xf numFmtId="0" fontId="47" fillId="7" borderId="0" xfId="0" applyFont="1" applyFill="1" applyAlignment="1">
      <alignment horizontal="left" vertical="center" wrapText="1" indent="1"/>
    </xf>
    <xf numFmtId="0" fontId="51" fillId="7" borderId="0" xfId="0" applyFont="1" applyFill="1" applyAlignment="1">
      <alignment wrapText="1"/>
    </xf>
    <xf numFmtId="0" fontId="47" fillId="7" borderId="0" xfId="0" applyFont="1" applyFill="1" applyAlignment="1">
      <alignment vertical="top" wrapText="1"/>
    </xf>
    <xf numFmtId="0" fontId="46" fillId="7" borderId="0" xfId="0" applyFont="1" applyFill="1" applyAlignment="1">
      <alignment vertical="top" wrapText="1"/>
    </xf>
    <xf numFmtId="0" fontId="47" fillId="7" borderId="0" xfId="0" applyFont="1" applyFill="1" applyAlignment="1">
      <alignment horizontal="left" vertical="top" wrapText="1" indent="1"/>
    </xf>
    <xf numFmtId="0" fontId="46" fillId="7" borderId="0" xfId="0" applyFont="1" applyFill="1" applyAlignment="1">
      <alignment horizontal="left" vertical="top" wrapText="1"/>
    </xf>
    <xf numFmtId="0" fontId="54" fillId="7" borderId="0" xfId="0" applyFont="1" applyFill="1" applyAlignment="1">
      <alignment vertical="top" wrapText="1"/>
    </xf>
    <xf numFmtId="0" fontId="20" fillId="10" borderId="0" xfId="0" applyFont="1" applyFill="1" applyAlignment="1">
      <alignment wrapText="1"/>
    </xf>
    <xf numFmtId="0" fontId="0" fillId="10" borderId="0" xfId="0" applyFill="1" applyAlignment="1">
      <alignment wrapText="1"/>
    </xf>
    <xf numFmtId="0" fontId="0" fillId="10" borderId="0" xfId="0" applyFill="1" applyAlignment="1">
      <alignment horizontal="left" wrapText="1" indent="1"/>
    </xf>
    <xf numFmtId="0" fontId="52" fillId="7" borderId="0" xfId="0" applyFont="1" applyFill="1" applyAlignment="1">
      <alignment vertical="top" wrapText="1"/>
    </xf>
    <xf numFmtId="0" fontId="55" fillId="9" borderId="0" xfId="0" applyFont="1" applyFill="1" applyAlignment="1">
      <alignment vertical="center" wrapText="1"/>
    </xf>
    <xf numFmtId="0" fontId="20" fillId="9" borderId="0" xfId="0" applyFont="1" applyFill="1" applyAlignment="1">
      <alignment wrapText="1"/>
    </xf>
    <xf numFmtId="0" fontId="47" fillId="9" borderId="0" xfId="0" applyFont="1" applyFill="1" applyAlignment="1">
      <alignment wrapText="1"/>
    </xf>
    <xf numFmtId="0" fontId="47" fillId="9" borderId="0" xfId="0" applyFont="1" applyFill="1" applyAlignment="1">
      <alignment horizontal="left" wrapText="1" indent="1"/>
    </xf>
    <xf numFmtId="0" fontId="0" fillId="10" borderId="18" xfId="0" applyFill="1" applyBorder="1" applyAlignment="1">
      <alignment wrapText="1"/>
    </xf>
    <xf numFmtId="0" fontId="0" fillId="10" borderId="18" xfId="0" applyFill="1" applyBorder="1" applyAlignment="1">
      <alignment horizontal="left" wrapText="1" indent="1"/>
    </xf>
    <xf numFmtId="0" fontId="63" fillId="9" borderId="0" xfId="0" applyFont="1" applyFill="1" applyAlignment="1">
      <alignment wrapText="1"/>
    </xf>
    <xf numFmtId="0" fontId="0" fillId="9" borderId="0" xfId="0" applyFill="1" applyAlignment="1">
      <alignment wrapText="1"/>
    </xf>
    <xf numFmtId="0" fontId="48" fillId="9" borderId="0" xfId="1" applyFont="1" applyFill="1" applyAlignment="1">
      <alignment wrapText="1"/>
    </xf>
    <xf numFmtId="0" fontId="47" fillId="9" borderId="21" xfId="0" applyFont="1" applyFill="1" applyBorder="1" applyAlignment="1">
      <alignment vertical="center" wrapText="1"/>
    </xf>
    <xf numFmtId="0" fontId="0" fillId="7" borderId="22" xfId="0" applyFill="1" applyBorder="1" applyAlignment="1">
      <alignment wrapText="1"/>
    </xf>
    <xf numFmtId="0" fontId="55" fillId="10" borderId="25" xfId="0" applyFont="1" applyFill="1" applyBorder="1" applyAlignment="1">
      <alignment vertical="center" wrapText="1"/>
    </xf>
    <xf numFmtId="0" fontId="25" fillId="18" borderId="26" xfId="0" applyFont="1" applyFill="1" applyBorder="1" applyAlignment="1" applyProtection="1">
      <alignment horizontal="center" vertical="center" wrapText="1"/>
      <protection locked="0"/>
    </xf>
    <xf numFmtId="0" fontId="25" fillId="18" borderId="26" xfId="0" applyFont="1" applyFill="1" applyBorder="1" applyAlignment="1" applyProtection="1">
      <alignment horizontal="left" vertical="center" wrapText="1" indent="1"/>
      <protection locked="0"/>
    </xf>
    <xf numFmtId="0" fontId="25" fillId="16" borderId="26" xfId="0" applyFont="1" applyFill="1" applyBorder="1" applyAlignment="1" applyProtection="1">
      <alignment horizontal="left" vertical="center" wrapText="1" indent="1"/>
      <protection locked="0"/>
    </xf>
    <xf numFmtId="0" fontId="25" fillId="21" borderId="26" xfId="0" applyFont="1" applyFill="1" applyBorder="1" applyAlignment="1" applyProtection="1">
      <alignment horizontal="left" vertical="center" wrapText="1" indent="1"/>
      <protection locked="0"/>
    </xf>
    <xf numFmtId="0" fontId="25" fillId="15" borderId="26" xfId="0" applyFont="1" applyFill="1" applyBorder="1" applyAlignment="1" applyProtection="1">
      <alignment horizontal="left" vertical="center" wrapText="1" indent="1"/>
      <protection locked="0"/>
    </xf>
    <xf numFmtId="0" fontId="29" fillId="14" borderId="26" xfId="0" applyFont="1" applyFill="1" applyBorder="1" applyAlignment="1" applyProtection="1">
      <alignment horizontal="left" vertical="center" wrapText="1" indent="1"/>
      <protection locked="0"/>
    </xf>
    <xf numFmtId="0" fontId="25" fillId="16" borderId="26" xfId="0" applyFont="1" applyFill="1" applyBorder="1" applyAlignment="1" applyProtection="1">
      <alignment horizontal="left" vertical="top" wrapText="1" indent="1"/>
      <protection locked="0"/>
    </xf>
    <xf numFmtId="0" fontId="49" fillId="7" borderId="35" xfId="0" applyFont="1" applyFill="1" applyBorder="1" applyAlignment="1">
      <alignment horizontal="left" vertical="top" wrapText="1" indent="1"/>
    </xf>
    <xf numFmtId="0" fontId="49" fillId="7" borderId="19" xfId="0" applyFont="1" applyFill="1" applyBorder="1" applyAlignment="1">
      <alignment horizontal="left" vertical="top" wrapText="1" indent="1"/>
    </xf>
    <xf numFmtId="0" fontId="49" fillId="7" borderId="19" xfId="0" applyFont="1" applyFill="1" applyBorder="1" applyAlignment="1">
      <alignment horizontal="left" vertical="top" wrapText="1"/>
    </xf>
    <xf numFmtId="0" fontId="49" fillId="7" borderId="36" xfId="0" applyFont="1" applyFill="1" applyBorder="1" applyAlignment="1" applyProtection="1">
      <alignment horizontal="left" vertical="top"/>
      <protection locked="0"/>
    </xf>
    <xf numFmtId="0" fontId="26" fillId="7" borderId="37" xfId="0" applyFont="1" applyFill="1" applyBorder="1" applyAlignment="1">
      <alignment horizontal="center" vertical="center" wrapText="1"/>
    </xf>
    <xf numFmtId="0" fontId="26" fillId="7" borderId="38" xfId="0" applyFont="1" applyFill="1" applyBorder="1" applyAlignment="1">
      <alignment horizontal="left" vertical="center" wrapText="1" indent="1"/>
    </xf>
    <xf numFmtId="0" fontId="34" fillId="7" borderId="38" xfId="0" applyFont="1" applyFill="1" applyBorder="1" applyAlignment="1">
      <alignment vertical="center" wrapText="1"/>
    </xf>
    <xf numFmtId="0" fontId="33" fillId="7" borderId="38" xfId="0" applyFont="1" applyFill="1" applyBorder="1" applyAlignment="1">
      <alignment vertical="center" wrapText="1"/>
    </xf>
    <xf numFmtId="0" fontId="27" fillId="7" borderId="39" xfId="0" applyFont="1" applyFill="1" applyBorder="1" applyAlignment="1" applyProtection="1">
      <alignment vertical="center"/>
      <protection locked="0"/>
    </xf>
    <xf numFmtId="0" fontId="25" fillId="23" borderId="26" xfId="0" applyFont="1" applyFill="1" applyBorder="1" applyAlignment="1" applyProtection="1">
      <alignment horizontal="left" vertical="center" wrapText="1" indent="1"/>
      <protection locked="0"/>
    </xf>
    <xf numFmtId="0" fontId="25" fillId="23" borderId="26" xfId="0" applyFont="1" applyFill="1" applyBorder="1" applyAlignment="1" applyProtection="1">
      <alignment horizontal="left" vertical="top" wrapText="1" indent="1"/>
    </xf>
    <xf numFmtId="0" fontId="25" fillId="16" borderId="26" xfId="0" applyFont="1" applyFill="1" applyBorder="1" applyAlignment="1" applyProtection="1">
      <alignment horizontal="center" vertical="center" wrapText="1"/>
    </xf>
    <xf numFmtId="0" fontId="69" fillId="25" borderId="26" xfId="0" applyFont="1" applyFill="1" applyBorder="1" applyAlignment="1">
      <alignment horizontal="center" vertical="center" wrapText="1"/>
    </xf>
    <xf numFmtId="0" fontId="25" fillId="0" borderId="0" xfId="0" applyFont="1" applyBorder="1" applyAlignment="1">
      <alignment horizontal="left" vertical="center" wrapText="1" indent="1"/>
    </xf>
    <xf numFmtId="0" fontId="71" fillId="25" borderId="26" xfId="0" applyFont="1" applyFill="1" applyBorder="1" applyAlignment="1">
      <alignment horizontal="center" vertical="center" wrapText="1"/>
    </xf>
    <xf numFmtId="0" fontId="24" fillId="11" borderId="41" xfId="0" applyFont="1" applyFill="1" applyBorder="1" applyAlignment="1">
      <alignment horizontal="left" vertical="center" wrapText="1" indent="1"/>
    </xf>
    <xf numFmtId="0" fontId="24" fillId="21" borderId="41" xfId="0" applyFont="1" applyFill="1" applyBorder="1" applyAlignment="1">
      <alignment horizontal="left" vertical="center" wrapText="1" indent="1"/>
    </xf>
    <xf numFmtId="0" fontId="24" fillId="23" borderId="41" xfId="0" applyFont="1" applyFill="1" applyBorder="1" applyAlignment="1">
      <alignment horizontal="left" vertical="center" wrapText="1" indent="1"/>
    </xf>
    <xf numFmtId="49" fontId="32" fillId="19" borderId="42" xfId="0" applyNumberFormat="1" applyFont="1" applyFill="1" applyBorder="1" applyAlignment="1">
      <alignment horizontal="left" vertical="center" wrapText="1" indent="1"/>
    </xf>
    <xf numFmtId="0" fontId="25" fillId="18" borderId="41" xfId="0" applyFont="1" applyFill="1" applyBorder="1" applyAlignment="1">
      <alignment horizontal="left" vertical="center" wrapText="1" indent="1"/>
    </xf>
    <xf numFmtId="49" fontId="25" fillId="18" borderId="41" xfId="0" applyNumberFormat="1" applyFont="1" applyFill="1" applyBorder="1" applyAlignment="1">
      <alignment horizontal="left" vertical="center" wrapText="1" indent="1"/>
    </xf>
    <xf numFmtId="49" fontId="25" fillId="16" borderId="41" xfId="0" applyNumberFormat="1" applyFont="1" applyFill="1" applyBorder="1" applyAlignment="1">
      <alignment horizontal="left" vertical="center" wrapText="1" indent="1"/>
    </xf>
    <xf numFmtId="0" fontId="25" fillId="16" borderId="41" xfId="0" applyFont="1" applyFill="1" applyBorder="1" applyAlignment="1">
      <alignment horizontal="left" vertical="center" wrapText="1" indent="1"/>
    </xf>
    <xf numFmtId="0" fontId="25" fillId="15" borderId="41" xfId="0" applyFont="1" applyFill="1" applyBorder="1" applyAlignment="1">
      <alignment horizontal="left" vertical="center" wrapText="1" indent="1"/>
    </xf>
    <xf numFmtId="0" fontId="25" fillId="23" borderId="41" xfId="0" applyFont="1" applyFill="1" applyBorder="1" applyAlignment="1">
      <alignment horizontal="left" vertical="center" wrapText="1" indent="1"/>
    </xf>
    <xf numFmtId="0" fontId="35" fillId="16" borderId="41" xfId="0" applyFont="1" applyFill="1" applyBorder="1" applyAlignment="1">
      <alignment horizontal="left" vertical="center" wrapText="1" indent="1"/>
    </xf>
    <xf numFmtId="0" fontId="25" fillId="16" borderId="41" xfId="0" applyFont="1" applyFill="1" applyBorder="1" applyAlignment="1" applyProtection="1">
      <alignment horizontal="left" vertical="center" wrapText="1" indent="1"/>
      <protection locked="0"/>
    </xf>
    <xf numFmtId="0" fontId="25" fillId="23" borderId="41" xfId="0" applyFont="1" applyFill="1" applyBorder="1" applyAlignment="1" applyProtection="1">
      <alignment horizontal="left" vertical="center" wrapText="1" indent="1"/>
      <protection locked="0"/>
    </xf>
    <xf numFmtId="0" fontId="25" fillId="18" borderId="41" xfId="0" applyFont="1" applyFill="1" applyBorder="1" applyAlignment="1" applyProtection="1">
      <alignment horizontal="center" vertical="center" wrapText="1"/>
      <protection locked="0"/>
    </xf>
    <xf numFmtId="0" fontId="25" fillId="18" borderId="41" xfId="0" applyFont="1" applyFill="1" applyBorder="1" applyAlignment="1" applyProtection="1">
      <alignment horizontal="left" vertical="center" wrapText="1" indent="1"/>
      <protection locked="0"/>
    </xf>
    <xf numFmtId="0" fontId="25" fillId="15" borderId="41" xfId="0" applyFont="1" applyFill="1" applyBorder="1" applyAlignment="1" applyProtection="1">
      <alignment horizontal="left" vertical="center" wrapText="1" indent="1"/>
      <protection locked="0"/>
    </xf>
    <xf numFmtId="0" fontId="25" fillId="21" borderId="41" xfId="0" applyFont="1" applyFill="1" applyBorder="1" applyAlignment="1" applyProtection="1">
      <alignment horizontal="left" vertical="center" wrapText="1" indent="1"/>
      <protection locked="0"/>
    </xf>
    <xf numFmtId="0" fontId="47" fillId="9" borderId="43" xfId="0" applyFont="1" applyFill="1" applyBorder="1" applyAlignment="1">
      <alignment wrapText="1"/>
    </xf>
    <xf numFmtId="0" fontId="46" fillId="9" borderId="43" xfId="0" applyFont="1" applyFill="1" applyBorder="1" applyAlignment="1">
      <alignment horizontal="left" vertical="top" wrapText="1"/>
    </xf>
    <xf numFmtId="0" fontId="47" fillId="9" borderId="43" xfId="0" applyFont="1" applyFill="1" applyBorder="1" applyAlignment="1">
      <alignment horizontal="left" wrapText="1" indent="1"/>
    </xf>
    <xf numFmtId="0" fontId="72" fillId="7" borderId="0" xfId="0" applyFont="1" applyFill="1" applyAlignment="1">
      <alignment horizontal="center" vertical="top" wrapText="1"/>
    </xf>
    <xf numFmtId="0" fontId="77" fillId="9" borderId="21" xfId="0" applyFont="1" applyFill="1" applyBorder="1" applyAlignment="1">
      <alignment horizontal="left" vertical="top" wrapText="1"/>
    </xf>
    <xf numFmtId="0" fontId="77" fillId="9" borderId="29" xfId="0" applyFont="1" applyFill="1" applyBorder="1" applyAlignment="1" applyProtection="1">
      <alignment horizontal="left" vertical="top"/>
      <protection locked="0"/>
    </xf>
    <xf numFmtId="0" fontId="77" fillId="9" borderId="21" xfId="0" applyFont="1" applyFill="1" applyBorder="1" applyAlignment="1" applyProtection="1">
      <alignment horizontal="left" vertical="top" indent="1"/>
      <protection locked="0"/>
    </xf>
    <xf numFmtId="0" fontId="63" fillId="26" borderId="0" xfId="0" applyFont="1" applyFill="1" applyAlignment="1">
      <alignment wrapText="1"/>
    </xf>
    <xf numFmtId="0" fontId="32" fillId="19" borderId="16" xfId="0" applyFont="1" applyFill="1" applyBorder="1" applyAlignment="1">
      <alignment horizontal="left" vertical="center" wrapText="1" indent="1"/>
    </xf>
    <xf numFmtId="0" fontId="31" fillId="7" borderId="0" xfId="0" applyFont="1" applyFill="1" applyBorder="1" applyAlignment="1">
      <alignment horizontal="left" vertical="center" wrapText="1" indent="1"/>
    </xf>
    <xf numFmtId="0" fontId="31" fillId="7" borderId="14" xfId="0" applyNumberFormat="1" applyFont="1" applyFill="1" applyBorder="1" applyAlignment="1">
      <alignment horizontal="left" vertical="center" wrapText="1" indent="1"/>
    </xf>
    <xf numFmtId="0" fontId="49" fillId="7" borderId="19" xfId="0" applyFont="1" applyFill="1" applyBorder="1" applyAlignment="1">
      <alignment horizontal="center" vertical="top" wrapText="1"/>
    </xf>
    <xf numFmtId="0" fontId="80" fillId="0" borderId="47" xfId="0" applyFont="1" applyBorder="1">
      <alignment horizontal="left" indent="1"/>
    </xf>
    <xf numFmtId="0" fontId="0" fillId="27" borderId="0" xfId="0" applyFont="1" applyFill="1">
      <alignment horizontal="left" indent="1"/>
    </xf>
    <xf numFmtId="0" fontId="0" fillId="0" borderId="0" xfId="0" applyFont="1">
      <alignment horizontal="left" indent="1"/>
    </xf>
    <xf numFmtId="0" fontId="0" fillId="0" borderId="48" xfId="0" applyFont="1" applyBorder="1">
      <alignment horizontal="left" indent="1"/>
    </xf>
    <xf numFmtId="0" fontId="80" fillId="0" borderId="0" xfId="0" applyFont="1" applyBorder="1">
      <alignment horizontal="left" indent="1"/>
    </xf>
    <xf numFmtId="0" fontId="32" fillId="12" borderId="31" xfId="0" applyFont="1" applyFill="1" applyBorder="1" applyAlignment="1">
      <alignment horizontal="center" vertical="center"/>
    </xf>
    <xf numFmtId="0" fontId="32" fillId="12" borderId="31" xfId="0" applyFont="1" applyFill="1" applyBorder="1" applyAlignment="1">
      <alignment horizontal="left" vertical="center" wrapText="1" indent="1"/>
    </xf>
    <xf numFmtId="0" fontId="31" fillId="0" borderId="13" xfId="0" applyFont="1" applyFill="1" applyBorder="1" applyAlignment="1">
      <alignment horizontal="left" vertical="center" wrapText="1" indent="1"/>
    </xf>
    <xf numFmtId="0" fontId="31" fillId="0" borderId="13" xfId="0" applyFont="1" applyFill="1" applyBorder="1" applyAlignment="1" applyProtection="1">
      <alignment horizontal="left" vertical="center" indent="1"/>
      <protection locked="0"/>
    </xf>
    <xf numFmtId="0" fontId="31" fillId="0" borderId="13" xfId="0" applyFont="1" applyFill="1" applyBorder="1" applyAlignment="1" applyProtection="1">
      <alignment horizontal="left" vertical="center" wrapText="1" indent="1"/>
      <protection locked="0"/>
    </xf>
    <xf numFmtId="0" fontId="32" fillId="14" borderId="34" xfId="0" applyFont="1" applyFill="1" applyBorder="1" applyAlignment="1" applyProtection="1">
      <alignment horizontal="left" vertical="center" wrapText="1" indent="1"/>
    </xf>
    <xf numFmtId="0" fontId="31" fillId="13" borderId="34" xfId="0" applyFont="1" applyFill="1" applyBorder="1" applyAlignment="1" applyProtection="1">
      <alignment horizontal="left" vertical="center" wrapText="1" indent="1"/>
      <protection locked="0"/>
    </xf>
    <xf numFmtId="0" fontId="31" fillId="0" borderId="12" xfId="0" applyFont="1" applyFill="1" applyBorder="1" applyAlignment="1" applyProtection="1">
      <alignment horizontal="left" vertical="center" wrapText="1" indent="1"/>
      <protection locked="0"/>
    </xf>
    <xf numFmtId="0" fontId="31" fillId="0" borderId="13" xfId="0" applyNumberFormat="1" applyFont="1" applyFill="1" applyBorder="1" applyAlignment="1" applyProtection="1">
      <alignment horizontal="left" vertical="center" wrapText="1" indent="1"/>
      <protection locked="0"/>
    </xf>
    <xf numFmtId="0" fontId="32" fillId="19" borderId="42" xfId="0" applyFont="1" applyFill="1" applyBorder="1" applyAlignment="1" applyProtection="1">
      <alignment horizontal="center" vertical="center" wrapText="1"/>
      <protection locked="0"/>
    </xf>
    <xf numFmtId="0" fontId="32" fillId="19" borderId="42" xfId="0" applyFont="1" applyFill="1" applyBorder="1" applyAlignment="1" applyProtection="1">
      <alignment horizontal="left" vertical="center" wrapText="1" indent="1"/>
      <protection locked="0"/>
    </xf>
    <xf numFmtId="0" fontId="31" fillId="7" borderId="11" xfId="0" applyFont="1" applyFill="1" applyBorder="1" applyAlignment="1" applyProtection="1">
      <alignment horizontal="left" vertical="center" wrapText="1" indent="1"/>
      <protection locked="0"/>
    </xf>
    <xf numFmtId="0" fontId="31" fillId="7" borderId="9" xfId="0" applyFont="1" applyFill="1" applyBorder="1" applyAlignment="1" applyProtection="1">
      <alignment horizontal="left" vertical="center" wrapText="1" indent="1"/>
      <protection locked="0"/>
    </xf>
    <xf numFmtId="0" fontId="31" fillId="7" borderId="10" xfId="0" applyFont="1" applyFill="1" applyBorder="1" applyAlignment="1" applyProtection="1">
      <alignment horizontal="left" vertical="center" wrapText="1" indent="1"/>
      <protection locked="0"/>
    </xf>
    <xf numFmtId="0" fontId="31" fillId="14" borderId="34" xfId="0" applyFont="1" applyFill="1" applyBorder="1" applyAlignment="1" applyProtection="1">
      <alignment horizontal="left" vertical="center" wrapText="1" indent="1"/>
      <protection locked="0"/>
    </xf>
    <xf numFmtId="0" fontId="31" fillId="7" borderId="9" xfId="0" applyFont="1" applyFill="1" applyBorder="1" applyAlignment="1">
      <alignment horizontal="left" vertical="center" indent="1"/>
    </xf>
    <xf numFmtId="0" fontId="80" fillId="0" borderId="0" xfId="0" applyFont="1" applyAlignment="1">
      <alignment horizontal="left" vertical="center" indent="1"/>
    </xf>
    <xf numFmtId="0" fontId="0" fillId="0" borderId="0" xfId="0" applyAlignment="1">
      <alignment horizontal="left" vertical="center" indent="1"/>
    </xf>
    <xf numFmtId="0" fontId="55" fillId="10" borderId="25" xfId="0" applyFont="1" applyFill="1" applyBorder="1" applyAlignment="1">
      <alignment vertical="center" wrapText="1"/>
    </xf>
    <xf numFmtId="49" fontId="32" fillId="19" borderId="44" xfId="0" applyNumberFormat="1" applyFont="1" applyFill="1" applyBorder="1" applyAlignment="1">
      <alignment horizontal="left" vertical="center" wrapText="1" indent="1"/>
    </xf>
    <xf numFmtId="0" fontId="31" fillId="7" borderId="46" xfId="0" applyFont="1" applyFill="1" applyBorder="1" applyAlignment="1">
      <alignment horizontal="left" vertical="center" wrapText="1" indent="1"/>
    </xf>
    <xf numFmtId="49" fontId="32" fillId="19" borderId="51" xfId="0" applyNumberFormat="1" applyFont="1" applyFill="1" applyBorder="1" applyAlignment="1">
      <alignment horizontal="left" vertical="center" wrapText="1" indent="1"/>
    </xf>
    <xf numFmtId="0" fontId="32" fillId="19" borderId="14" xfId="0" applyFont="1" applyFill="1" applyBorder="1" applyAlignment="1">
      <alignment horizontal="left" vertical="center" wrapText="1" indent="1"/>
    </xf>
    <xf numFmtId="49" fontId="32" fillId="19" borderId="14" xfId="0" quotePrefix="1" applyNumberFormat="1" applyFont="1" applyFill="1" applyBorder="1" applyAlignment="1">
      <alignment horizontal="left" vertical="center" wrapText="1" indent="1"/>
    </xf>
    <xf numFmtId="49" fontId="32" fillId="19" borderId="14" xfId="0" applyNumberFormat="1" applyFont="1" applyFill="1" applyBorder="1" applyAlignment="1">
      <alignment horizontal="left" vertical="center" wrapText="1" indent="1"/>
    </xf>
    <xf numFmtId="0" fontId="32" fillId="19" borderId="14" xfId="0" quotePrefix="1" applyFont="1" applyFill="1" applyBorder="1" applyAlignment="1">
      <alignment horizontal="left" vertical="center" wrapText="1" indent="1"/>
    </xf>
    <xf numFmtId="0" fontId="25" fillId="18" borderId="41" xfId="0" applyNumberFormat="1" applyFont="1" applyFill="1" applyBorder="1" applyAlignment="1">
      <alignment horizontal="left" vertical="center" wrapText="1" indent="1"/>
    </xf>
    <xf numFmtId="0" fontId="32" fillId="19" borderId="42" xfId="0" applyNumberFormat="1" applyFont="1" applyFill="1" applyBorder="1" applyAlignment="1">
      <alignment horizontal="left" vertical="center" wrapText="1" indent="1"/>
    </xf>
    <xf numFmtId="0" fontId="32" fillId="19" borderId="16" xfId="0" applyNumberFormat="1" applyFont="1" applyFill="1" applyBorder="1" applyAlignment="1">
      <alignment horizontal="left" vertical="center" wrapText="1" indent="1"/>
    </xf>
    <xf numFmtId="0" fontId="32" fillId="19" borderId="16" xfId="0" quotePrefix="1" applyNumberFormat="1" applyFont="1" applyFill="1" applyBorder="1" applyAlignment="1">
      <alignment horizontal="left" vertical="center" wrapText="1" indent="1"/>
    </xf>
    <xf numFmtId="49" fontId="31" fillId="7" borderId="11" xfId="0" applyNumberFormat="1" applyFont="1" applyFill="1" applyBorder="1" applyAlignment="1">
      <alignment horizontal="left" vertical="center" wrapText="1" indent="1"/>
    </xf>
    <xf numFmtId="49" fontId="31" fillId="7" borderId="9" xfId="0" applyNumberFormat="1" applyFont="1" applyFill="1" applyBorder="1" applyAlignment="1">
      <alignment horizontal="left" vertical="center" wrapText="1" indent="1"/>
    </xf>
    <xf numFmtId="0" fontId="32" fillId="19" borderId="14" xfId="0" quotePrefix="1" applyNumberFormat="1" applyFont="1" applyFill="1" applyBorder="1" applyAlignment="1">
      <alignment horizontal="left" vertical="center" wrapText="1" indent="1"/>
    </xf>
    <xf numFmtId="0" fontId="12" fillId="7" borderId="46" xfId="1" applyFill="1" applyBorder="1" applyAlignment="1">
      <alignment horizontal="left" vertical="center" wrapText="1" indent="1"/>
    </xf>
    <xf numFmtId="0" fontId="24" fillId="16" borderId="41" xfId="0" applyFont="1" applyFill="1" applyBorder="1" applyAlignment="1">
      <alignment horizontal="left" vertical="center" wrapText="1"/>
    </xf>
    <xf numFmtId="0" fontId="31" fillId="0" borderId="11" xfId="0" applyFont="1" applyBorder="1" applyAlignment="1">
      <alignment vertical="center" wrapText="1"/>
    </xf>
    <xf numFmtId="0" fontId="31" fillId="0" borderId="15" xfId="0" applyFont="1" applyBorder="1" applyAlignment="1">
      <alignment horizontal="left" vertical="center" wrapText="1"/>
    </xf>
    <xf numFmtId="0" fontId="31" fillId="7" borderId="51" xfId="0" applyFont="1" applyFill="1" applyBorder="1" applyAlignment="1">
      <alignment horizontal="left" vertical="center" wrapText="1"/>
    </xf>
    <xf numFmtId="0" fontId="31" fillId="7" borderId="11" xfId="0" applyFont="1" applyFill="1" applyBorder="1" applyAlignment="1">
      <alignment horizontal="left" vertical="center" wrapText="1"/>
    </xf>
    <xf numFmtId="0" fontId="31" fillId="0" borderId="45" xfId="0" applyFont="1" applyBorder="1" applyAlignment="1">
      <alignment horizontal="left" vertical="center" wrapText="1"/>
    </xf>
    <xf numFmtId="0" fontId="31" fillId="0" borderId="11" xfId="0" applyFont="1" applyBorder="1" applyAlignment="1">
      <alignment horizontal="left" vertical="center" wrapText="1"/>
    </xf>
    <xf numFmtId="0" fontId="31" fillId="7" borderId="14" xfId="0" applyFont="1" applyFill="1" applyBorder="1" applyAlignment="1">
      <alignment horizontal="left" vertical="top" wrapText="1" indent="1"/>
    </xf>
    <xf numFmtId="0" fontId="55" fillId="10" borderId="25" xfId="0" applyFont="1" applyFill="1" applyBorder="1" applyAlignment="1">
      <alignment vertical="center" wrapText="1"/>
    </xf>
    <xf numFmtId="0" fontId="25" fillId="16" borderId="26" xfId="0" applyFont="1" applyFill="1" applyBorder="1" applyAlignment="1">
      <alignment horizontal="left" vertical="top" wrapText="1" indent="1"/>
    </xf>
    <xf numFmtId="164" fontId="32" fillId="19" borderId="16" xfId="0" applyNumberFormat="1" applyFont="1" applyFill="1" applyBorder="1" applyAlignment="1">
      <alignment horizontal="left" vertical="center" wrapText="1" indent="1"/>
    </xf>
    <xf numFmtId="0" fontId="32" fillId="19" borderId="42" xfId="0" applyFont="1" applyFill="1" applyBorder="1" applyAlignment="1">
      <alignment horizontal="left" vertical="center" wrapText="1" indent="1"/>
    </xf>
    <xf numFmtId="0" fontId="32" fillId="19" borderId="51" xfId="0" applyFont="1" applyFill="1" applyBorder="1" applyAlignment="1">
      <alignment horizontal="left" vertical="center" wrapText="1" indent="1"/>
    </xf>
    <xf numFmtId="0" fontId="25" fillId="23" borderId="26" xfId="0" applyFont="1" applyFill="1" applyBorder="1" applyAlignment="1" applyProtection="1">
      <alignment horizontal="left" vertical="top" wrapText="1"/>
    </xf>
    <xf numFmtId="0" fontId="25" fillId="23" borderId="26" xfId="0" applyFont="1" applyFill="1" applyBorder="1" applyAlignment="1" applyProtection="1">
      <alignment horizontal="left" vertical="top" wrapText="1" indent="1"/>
      <protection locked="0"/>
    </xf>
    <xf numFmtId="0" fontId="55" fillId="10" borderId="25" xfId="0" applyFont="1" applyFill="1" applyBorder="1" applyAlignment="1">
      <alignment vertical="center" wrapText="1"/>
    </xf>
    <xf numFmtId="0" fontId="55" fillId="10" borderId="25" xfId="0" applyFont="1" applyFill="1" applyBorder="1" applyAlignment="1">
      <alignment vertical="center" wrapText="1"/>
    </xf>
    <xf numFmtId="0" fontId="70" fillId="20" borderId="41" xfId="0" applyFont="1" applyFill="1" applyBorder="1" applyAlignment="1">
      <alignment horizontal="center" vertical="center" wrapText="1"/>
    </xf>
    <xf numFmtId="0" fontId="67" fillId="23" borderId="53" xfId="0" applyFont="1" applyFill="1" applyBorder="1" applyAlignment="1">
      <alignment horizontal="center" vertical="center" wrapText="1"/>
    </xf>
    <xf numFmtId="0" fontId="45" fillId="20" borderId="54" xfId="0" applyFont="1" applyFill="1" applyBorder="1" applyAlignment="1">
      <alignment vertical="center" wrapText="1"/>
    </xf>
    <xf numFmtId="0" fontId="69" fillId="24" borderId="26" xfId="0" applyFont="1" applyFill="1" applyBorder="1" applyAlignment="1">
      <alignment horizontal="center" vertical="center" wrapText="1"/>
    </xf>
    <xf numFmtId="0" fontId="32" fillId="12" borderId="4" xfId="0" applyFont="1" applyFill="1" applyBorder="1" applyAlignment="1" applyProtection="1">
      <alignment horizontal="left" vertical="center" wrapText="1" indent="1"/>
      <protection locked="0"/>
    </xf>
    <xf numFmtId="0" fontId="31" fillId="0" borderId="5" xfId="0" applyNumberFormat="1" applyFont="1" applyFill="1" applyBorder="1" applyAlignment="1">
      <alignment horizontal="left" vertical="center" wrapText="1" indent="1"/>
    </xf>
    <xf numFmtId="0" fontId="31" fillId="0" borderId="5" xfId="0" applyNumberFormat="1" applyFont="1" applyFill="1" applyBorder="1" applyAlignment="1" applyProtection="1">
      <alignment horizontal="left" vertical="center" wrapText="1" indent="1"/>
      <protection locked="0"/>
    </xf>
    <xf numFmtId="0" fontId="32" fillId="12" borderId="31" xfId="0" applyFont="1" applyFill="1" applyBorder="1" applyAlignment="1" applyProtection="1">
      <alignment horizontal="left" vertical="center" wrapText="1" indent="1"/>
      <protection locked="0"/>
    </xf>
    <xf numFmtId="49" fontId="32" fillId="19" borderId="6" xfId="0" applyNumberFormat="1" applyFont="1" applyFill="1" applyBorder="1" applyAlignment="1">
      <alignment horizontal="left" vertical="center" indent="1"/>
    </xf>
    <xf numFmtId="0" fontId="31" fillId="0" borderId="13" xfId="0" applyNumberFormat="1" applyFont="1" applyFill="1" applyBorder="1" applyAlignment="1">
      <alignment horizontal="left" vertical="center" wrapText="1" indent="1"/>
    </xf>
    <xf numFmtId="0" fontId="32" fillId="12" borderId="31" xfId="0" applyFont="1" applyFill="1" applyBorder="1" applyAlignment="1" applyProtection="1">
      <alignment horizontal="center" vertical="center" wrapText="1"/>
      <protection locked="0"/>
    </xf>
    <xf numFmtId="0" fontId="31" fillId="7" borderId="17" xfId="0" applyFont="1" applyFill="1" applyBorder="1" applyAlignment="1">
      <alignment horizontal="left" vertical="top" wrapText="1" indent="1"/>
    </xf>
    <xf numFmtId="1" fontId="32" fillId="19" borderId="16" xfId="0" quotePrefix="1" applyNumberFormat="1" applyFont="1" applyFill="1" applyBorder="1" applyAlignment="1">
      <alignment horizontal="left" vertical="center" wrapText="1" indent="1"/>
    </xf>
    <xf numFmtId="0" fontId="83" fillId="7" borderId="14" xfId="0" applyFont="1" applyFill="1" applyBorder="1" applyAlignment="1">
      <alignment horizontal="left" vertical="center" wrapText="1" indent="1"/>
    </xf>
    <xf numFmtId="0" fontId="84" fillId="16" borderId="41" xfId="0" applyFont="1" applyFill="1" applyBorder="1" applyAlignment="1" applyProtection="1">
      <alignment horizontal="left" vertical="center" wrapText="1" indent="1"/>
      <protection locked="0"/>
    </xf>
    <xf numFmtId="0" fontId="86" fillId="7" borderId="14" xfId="0" applyFont="1" applyFill="1" applyBorder="1" applyAlignment="1">
      <alignment horizontal="left" vertical="center" wrapText="1" indent="1"/>
    </xf>
    <xf numFmtId="0" fontId="84" fillId="16" borderId="26" xfId="0" applyFont="1" applyFill="1" applyBorder="1" applyAlignment="1" applyProtection="1">
      <alignment horizontal="left" vertical="center" wrapText="1" indent="1"/>
      <protection locked="0"/>
    </xf>
    <xf numFmtId="0" fontId="85" fillId="19" borderId="16" xfId="0" applyNumberFormat="1" applyFont="1" applyFill="1" applyBorder="1" applyAlignment="1">
      <alignment horizontal="left" vertical="center" wrapText="1" indent="1"/>
    </xf>
    <xf numFmtId="0" fontId="85" fillId="19" borderId="14" xfId="0" applyFont="1" applyFill="1" applyBorder="1" applyAlignment="1">
      <alignment horizontal="left" vertical="center" wrapText="1" indent="1"/>
    </xf>
    <xf numFmtId="0" fontId="86" fillId="7" borderId="14" xfId="0" applyFont="1" applyFill="1" applyBorder="1" applyAlignment="1">
      <alignment horizontal="left" vertical="top" wrapText="1" indent="1"/>
    </xf>
    <xf numFmtId="0" fontId="84" fillId="23" borderId="26" xfId="0" applyFont="1" applyFill="1" applyBorder="1" applyAlignment="1" applyProtection="1">
      <alignment horizontal="left" vertical="top" wrapText="1"/>
    </xf>
    <xf numFmtId="49" fontId="86" fillId="7" borderId="15" xfId="0" applyNumberFormat="1" applyFont="1" applyFill="1" applyBorder="1" applyAlignment="1">
      <alignment horizontal="left" vertical="center" wrapText="1" indent="1"/>
    </xf>
    <xf numFmtId="0" fontId="46" fillId="7" borderId="0" xfId="0" applyFont="1" applyFill="1" applyAlignment="1">
      <alignment vertical="top" wrapText="1"/>
    </xf>
    <xf numFmtId="0" fontId="84" fillId="16" borderId="41" xfId="0" applyFont="1" applyFill="1" applyBorder="1" applyAlignment="1">
      <alignment horizontal="left" vertical="center" wrapText="1" indent="1"/>
    </xf>
    <xf numFmtId="0" fontId="86" fillId="7" borderId="14" xfId="0" applyNumberFormat="1" applyFont="1" applyFill="1" applyBorder="1" applyAlignment="1">
      <alignment horizontal="left" vertical="center" wrapText="1" indent="1"/>
    </xf>
    <xf numFmtId="0" fontId="31" fillId="7" borderId="60" xfId="0" applyFont="1" applyFill="1" applyBorder="1" applyAlignment="1">
      <alignment horizontal="left" vertical="center" wrapText="1" indent="1"/>
    </xf>
    <xf numFmtId="0" fontId="58" fillId="7" borderId="0" xfId="1" applyFont="1" applyFill="1" applyAlignment="1">
      <alignment vertical="center" wrapText="1"/>
    </xf>
    <xf numFmtId="49" fontId="85" fillId="19" borderId="16" xfId="0" quotePrefix="1" applyNumberFormat="1" applyFont="1" applyFill="1" applyBorder="1" applyAlignment="1">
      <alignment horizontal="left" vertical="center" wrapText="1" indent="1"/>
    </xf>
    <xf numFmtId="0" fontId="86" fillId="7" borderId="17" xfId="0" applyFont="1" applyFill="1" applyBorder="1" applyAlignment="1">
      <alignment horizontal="left" vertical="top" wrapText="1" indent="1"/>
    </xf>
    <xf numFmtId="0" fontId="31" fillId="7" borderId="11" xfId="0" applyFont="1" applyFill="1" applyBorder="1" applyAlignment="1">
      <alignment horizontal="left" vertical="center" wrapText="1" indent="1"/>
    </xf>
    <xf numFmtId="0" fontId="31" fillId="7" borderId="9" xfId="0" applyFont="1" applyFill="1" applyBorder="1" applyAlignment="1">
      <alignment horizontal="left" vertical="center" wrapText="1" indent="1"/>
    </xf>
    <xf numFmtId="0" fontId="31" fillId="7" borderId="61" xfId="0" applyFont="1" applyFill="1" applyBorder="1" applyAlignment="1">
      <alignment horizontal="left" vertical="center" wrapText="1" indent="1"/>
    </xf>
    <xf numFmtId="0" fontId="31" fillId="7" borderId="62" xfId="0" applyFont="1" applyFill="1" applyBorder="1" applyAlignment="1">
      <alignment horizontal="left" vertical="center" wrapText="1" indent="1"/>
    </xf>
    <xf numFmtId="0" fontId="31" fillId="7" borderId="63" xfId="0" applyFont="1" applyFill="1" applyBorder="1" applyAlignment="1">
      <alignment horizontal="left" vertical="center" wrapText="1" indent="1"/>
    </xf>
    <xf numFmtId="0" fontId="31" fillId="7" borderId="64" xfId="0" applyFont="1" applyFill="1" applyBorder="1" applyAlignment="1">
      <alignment horizontal="left" vertical="center" wrapText="1" indent="1"/>
    </xf>
    <xf numFmtId="0" fontId="31" fillId="7" borderId="65" xfId="0" applyFont="1" applyFill="1" applyBorder="1" applyAlignment="1">
      <alignment horizontal="left" vertical="center" wrapText="1" indent="1"/>
    </xf>
    <xf numFmtId="0" fontId="31" fillId="7" borderId="66" xfId="0" applyFont="1" applyFill="1" applyBorder="1" applyAlignment="1">
      <alignment horizontal="left" vertical="center" wrapText="1" indent="1"/>
    </xf>
    <xf numFmtId="0" fontId="31" fillId="7" borderId="8" xfId="0" applyFont="1" applyFill="1" applyBorder="1" applyAlignment="1">
      <alignment horizontal="left" vertical="center" wrapText="1" indent="1"/>
    </xf>
    <xf numFmtId="0" fontId="86" fillId="28" borderId="14" xfId="0" applyFont="1" applyFill="1" applyBorder="1" applyAlignment="1">
      <alignment horizontal="left" vertical="center" wrapText="1" indent="1"/>
    </xf>
    <xf numFmtId="0" fontId="31" fillId="28" borderId="14" xfId="0" applyFont="1" applyFill="1" applyBorder="1" applyAlignment="1">
      <alignment horizontal="left" vertical="center" wrapText="1" indent="1"/>
    </xf>
    <xf numFmtId="49" fontId="87" fillId="19" borderId="16" xfId="0" applyNumberFormat="1" applyFont="1" applyFill="1" applyBorder="1" applyAlignment="1">
      <alignment horizontal="left" vertical="center" wrapText="1" indent="1"/>
    </xf>
    <xf numFmtId="0" fontId="89" fillId="7" borderId="14" xfId="1" applyFont="1" applyFill="1" applyBorder="1" applyAlignment="1">
      <alignment horizontal="left" vertical="center" wrapText="1" indent="1"/>
    </xf>
    <xf numFmtId="1" fontId="32" fillId="19" borderId="14" xfId="0" quotePrefix="1" applyNumberFormat="1" applyFont="1" applyFill="1" applyBorder="1" applyAlignment="1">
      <alignment horizontal="left" vertical="center" wrapText="1" indent="1"/>
    </xf>
    <xf numFmtId="49" fontId="85" fillId="19" borderId="14" xfId="0" quotePrefix="1" applyNumberFormat="1" applyFont="1" applyFill="1" applyBorder="1" applyAlignment="1">
      <alignment horizontal="left" vertical="center" wrapText="1" indent="1"/>
    </xf>
    <xf numFmtId="49" fontId="86" fillId="7" borderId="15" xfId="0" quotePrefix="1" applyNumberFormat="1" applyFont="1" applyFill="1" applyBorder="1" applyAlignment="1">
      <alignment horizontal="left" vertical="center" wrapText="1" indent="1"/>
    </xf>
    <xf numFmtId="0" fontId="86" fillId="7" borderId="60" xfId="0" applyFont="1" applyFill="1" applyBorder="1" applyAlignment="1">
      <alignment horizontal="left" vertical="center" wrapText="1" indent="1"/>
    </xf>
    <xf numFmtId="164" fontId="24" fillId="11" borderId="41" xfId="0" applyNumberFormat="1" applyFont="1" applyFill="1" applyBorder="1" applyAlignment="1">
      <alignment horizontal="left" vertical="center" wrapText="1" indent="1"/>
    </xf>
    <xf numFmtId="0" fontId="55" fillId="10" borderId="25" xfId="0" applyFont="1" applyFill="1" applyBorder="1" applyAlignment="1">
      <alignment vertical="center" wrapText="1"/>
    </xf>
    <xf numFmtId="0" fontId="25" fillId="29" borderId="26" xfId="0" applyFont="1" applyFill="1" applyBorder="1" applyAlignment="1" applyProtection="1">
      <alignment horizontal="left" vertical="center" wrapText="1" indent="1"/>
      <protection locked="0"/>
    </xf>
    <xf numFmtId="0" fontId="96" fillId="16" borderId="26" xfId="0" applyFont="1" applyFill="1" applyBorder="1" applyAlignment="1" applyProtection="1">
      <alignment horizontal="left" vertical="center" wrapText="1" indent="1"/>
      <protection locked="0"/>
    </xf>
    <xf numFmtId="0" fontId="96" fillId="21" borderId="26" xfId="0" applyFont="1" applyFill="1" applyBorder="1" applyAlignment="1" applyProtection="1">
      <alignment horizontal="left" vertical="center" wrapText="1" indent="1"/>
      <protection locked="0"/>
    </xf>
    <xf numFmtId="49" fontId="87" fillId="19" borderId="32" xfId="0" applyNumberFormat="1" applyFont="1" applyFill="1" applyBorder="1" applyAlignment="1">
      <alignment horizontal="left" vertical="center" indent="1"/>
    </xf>
    <xf numFmtId="49" fontId="87" fillId="12" borderId="32" xfId="0" applyNumberFormat="1" applyFont="1" applyFill="1" applyBorder="1" applyAlignment="1">
      <alignment horizontal="left" vertical="center" indent="1"/>
    </xf>
    <xf numFmtId="49" fontId="87" fillId="12" borderId="6" xfId="0" applyNumberFormat="1" applyFont="1" applyFill="1" applyBorder="1" applyAlignment="1">
      <alignment horizontal="left" vertical="center" indent="1"/>
    </xf>
    <xf numFmtId="49" fontId="87" fillId="19" borderId="6" xfId="0" applyNumberFormat="1" applyFont="1" applyFill="1" applyBorder="1" applyAlignment="1">
      <alignment horizontal="left" vertical="center" indent="1"/>
    </xf>
    <xf numFmtId="49" fontId="87" fillId="12" borderId="4" xfId="0" applyNumberFormat="1" applyFont="1" applyFill="1" applyBorder="1" applyAlignment="1">
      <alignment horizontal="left" vertical="center" indent="1"/>
    </xf>
    <xf numFmtId="0" fontId="87" fillId="12" borderId="4" xfId="0" applyFont="1" applyFill="1" applyBorder="1" applyAlignment="1" applyProtection="1">
      <alignment horizontal="left" vertical="center" wrapText="1" indent="1"/>
      <protection locked="0"/>
    </xf>
    <xf numFmtId="0" fontId="88" fillId="0" borderId="5" xfId="0" applyFont="1" applyFill="1" applyBorder="1" applyAlignment="1" applyProtection="1">
      <alignment horizontal="left" vertical="center" wrapText="1" indent="1"/>
      <protection locked="0"/>
    </xf>
    <xf numFmtId="0" fontId="88" fillId="0" borderId="5" xfId="0" applyNumberFormat="1" applyFont="1" applyFill="1" applyBorder="1" applyAlignment="1">
      <alignment horizontal="left" vertical="center" wrapText="1" indent="1"/>
    </xf>
    <xf numFmtId="0" fontId="88" fillId="0" borderId="5" xfId="0" applyNumberFormat="1" applyFont="1" applyFill="1" applyBorder="1" applyAlignment="1" applyProtection="1">
      <alignment horizontal="left" vertical="center" wrapText="1" indent="1"/>
      <protection locked="0"/>
    </xf>
    <xf numFmtId="0" fontId="88" fillId="14" borderId="68" xfId="0" applyFont="1" applyFill="1" applyBorder="1" applyAlignment="1" applyProtection="1">
      <alignment horizontal="left" vertical="center" wrapText="1" indent="1"/>
    </xf>
    <xf numFmtId="0" fontId="88" fillId="30" borderId="68" xfId="0" applyFont="1" applyFill="1" applyBorder="1" applyAlignment="1" applyProtection="1">
      <alignment horizontal="left" vertical="center" wrapText="1" indent="1"/>
      <protection locked="0"/>
    </xf>
    <xf numFmtId="0" fontId="88" fillId="0" borderId="13" xfId="0" applyNumberFormat="1" applyFont="1" applyFill="1" applyBorder="1" applyAlignment="1" applyProtection="1">
      <alignment horizontal="left" vertical="center" wrapText="1" indent="1"/>
      <protection locked="0"/>
    </xf>
    <xf numFmtId="0" fontId="88" fillId="0" borderId="13" xfId="0" applyFont="1" applyFill="1" applyBorder="1" applyAlignment="1" applyProtection="1">
      <alignment horizontal="left" vertical="center" wrapText="1" indent="1"/>
      <protection locked="0"/>
    </xf>
    <xf numFmtId="0" fontId="88" fillId="0" borderId="33" xfId="0" applyFont="1" applyFill="1" applyBorder="1" applyAlignment="1" applyProtection="1">
      <alignment horizontal="left" vertical="center" wrapText="1" indent="1"/>
      <protection locked="0"/>
    </xf>
    <xf numFmtId="0" fontId="22" fillId="0" borderId="33" xfId="0" applyFont="1" applyFill="1" applyBorder="1" applyAlignment="1" applyProtection="1">
      <alignment horizontal="left" vertical="center" wrapText="1"/>
      <protection locked="0"/>
    </xf>
    <xf numFmtId="0" fontId="99" fillId="7" borderId="33" xfId="0" applyFont="1" applyFill="1" applyBorder="1" applyAlignment="1" applyProtection="1">
      <alignment horizontal="left" vertical="center" wrapText="1"/>
      <protection locked="0"/>
    </xf>
    <xf numFmtId="0" fontId="88" fillId="0" borderId="7" xfId="0" applyFont="1" applyFill="1" applyBorder="1" applyAlignment="1" applyProtection="1">
      <alignment horizontal="left" vertical="center" wrapText="1" indent="1"/>
      <protection locked="0"/>
    </xf>
    <xf numFmtId="0" fontId="22" fillId="0" borderId="7" xfId="0" applyFont="1" applyFill="1" applyBorder="1" applyAlignment="1" applyProtection="1">
      <alignment horizontal="left" vertical="center" wrapText="1"/>
      <protection locked="0"/>
    </xf>
    <xf numFmtId="0" fontId="99" fillId="0" borderId="7" xfId="0" applyFont="1" applyFill="1" applyBorder="1" applyAlignment="1" applyProtection="1">
      <alignment horizontal="left" vertical="center" wrapText="1"/>
      <protection locked="0"/>
    </xf>
    <xf numFmtId="0" fontId="88" fillId="0" borderId="7" xfId="0" applyNumberFormat="1" applyFont="1" applyFill="1" applyBorder="1" applyAlignment="1" applyProtection="1">
      <alignment horizontal="left" vertical="center" wrapText="1" indent="1"/>
      <protection locked="0"/>
    </xf>
    <xf numFmtId="0" fontId="99" fillId="0" borderId="0" xfId="0" applyFont="1" applyFill="1" applyBorder="1" applyAlignment="1" applyProtection="1">
      <alignment horizontal="left" vertical="center" wrapText="1"/>
      <protection locked="0"/>
    </xf>
    <xf numFmtId="0" fontId="22" fillId="0" borderId="0" xfId="0" applyFont="1" applyFill="1" applyBorder="1" applyAlignment="1" applyProtection="1">
      <alignment horizontal="left" vertical="center" wrapText="1"/>
      <protection locked="0"/>
    </xf>
    <xf numFmtId="0" fontId="96" fillId="16" borderId="26" xfId="0" applyFont="1" applyFill="1" applyBorder="1" applyAlignment="1" applyProtection="1">
      <alignment horizontal="center" vertical="center" wrapText="1"/>
    </xf>
    <xf numFmtId="0" fontId="88" fillId="0" borderId="69" xfId="0" applyNumberFormat="1" applyFont="1" applyFill="1" applyBorder="1" applyAlignment="1" applyProtection="1">
      <alignment horizontal="left" vertical="center" wrapText="1" indent="1"/>
      <protection locked="0"/>
    </xf>
    <xf numFmtId="0" fontId="102" fillId="0" borderId="7" xfId="0" applyFont="1" applyFill="1" applyBorder="1" applyAlignment="1" applyProtection="1">
      <alignment horizontal="left" vertical="center" wrapText="1"/>
      <protection locked="0"/>
    </xf>
    <xf numFmtId="0" fontId="22" fillId="31" borderId="7" xfId="0" applyFont="1" applyFill="1" applyBorder="1" applyAlignment="1" applyProtection="1">
      <alignment horizontal="left" vertical="center" wrapText="1"/>
      <protection locked="0"/>
    </xf>
    <xf numFmtId="0" fontId="22" fillId="7" borderId="7" xfId="0" applyFont="1" applyFill="1" applyBorder="1" applyAlignment="1" applyProtection="1">
      <alignment horizontal="left" vertical="center" wrapText="1"/>
      <protection locked="0"/>
    </xf>
    <xf numFmtId="0" fontId="22" fillId="7" borderId="33" xfId="0" applyFont="1" applyFill="1" applyBorder="1" applyAlignment="1" applyProtection="1">
      <alignment horizontal="left" vertical="center" wrapText="1"/>
      <protection locked="0"/>
    </xf>
    <xf numFmtId="0" fontId="46" fillId="7" borderId="0" xfId="0" applyFont="1" applyFill="1" applyAlignment="1">
      <alignment horizontal="left" vertical="top" wrapText="1"/>
    </xf>
    <xf numFmtId="0" fontId="72" fillId="7" borderId="0" xfId="0" applyFont="1" applyFill="1" applyAlignment="1">
      <alignment vertical="top" wrapText="1"/>
    </xf>
    <xf numFmtId="0" fontId="61" fillId="17" borderId="0" xfId="0" applyFont="1" applyFill="1" applyAlignment="1">
      <alignment horizontal="left" vertical="top" wrapText="1"/>
    </xf>
    <xf numFmtId="0" fontId="60" fillId="17" borderId="0" xfId="0" applyFont="1" applyFill="1" applyAlignment="1">
      <alignment vertical="top" wrapText="1"/>
    </xf>
    <xf numFmtId="0" fontId="46" fillId="7" borderId="0" xfId="0" applyFont="1" applyFill="1" applyBorder="1" applyAlignment="1">
      <alignment vertical="top" wrapText="1"/>
    </xf>
    <xf numFmtId="0" fontId="66" fillId="10" borderId="20" xfId="1" applyFont="1" applyFill="1" applyBorder="1" applyAlignment="1">
      <alignment horizontal="center" vertical="center" wrapText="1"/>
    </xf>
    <xf numFmtId="0" fontId="23" fillId="22" borderId="0" xfId="0" applyFont="1" applyFill="1" applyAlignment="1">
      <alignment horizontal="left" vertical="top" wrapText="1"/>
    </xf>
    <xf numFmtId="0" fontId="74" fillId="7" borderId="0" xfId="0" applyFont="1" applyFill="1" applyAlignment="1">
      <alignment vertical="top" wrapText="1"/>
    </xf>
    <xf numFmtId="0" fontId="58" fillId="7" borderId="0" xfId="1" applyFont="1" applyFill="1" applyAlignment="1">
      <alignment vertical="center" wrapText="1"/>
    </xf>
    <xf numFmtId="0" fontId="46" fillId="7" borderId="0" xfId="0" applyFont="1" applyFill="1" applyAlignment="1">
      <alignment vertical="top" wrapText="1"/>
    </xf>
    <xf numFmtId="0" fontId="64" fillId="26" borderId="0" xfId="1" applyFont="1" applyFill="1" applyAlignment="1">
      <alignment horizontal="left"/>
    </xf>
    <xf numFmtId="0" fontId="75" fillId="7" borderId="0" xfId="0" applyFont="1" applyFill="1" applyAlignment="1">
      <alignment vertical="center" wrapText="1"/>
    </xf>
    <xf numFmtId="0" fontId="62" fillId="9" borderId="21" xfId="1" applyFont="1" applyFill="1" applyBorder="1" applyAlignment="1">
      <alignment vertical="center" wrapText="1"/>
    </xf>
    <xf numFmtId="0" fontId="55" fillId="10" borderId="0" xfId="0" applyFont="1" applyFill="1" applyAlignment="1">
      <alignment horizontal="center" vertical="center" wrapText="1"/>
    </xf>
    <xf numFmtId="0" fontId="64" fillId="9" borderId="0" xfId="1" applyFont="1" applyFill="1" applyAlignment="1">
      <alignment wrapText="1"/>
    </xf>
    <xf numFmtId="0" fontId="0" fillId="7" borderId="23" xfId="0" applyFill="1" applyBorder="1" applyAlignment="1">
      <alignment wrapText="1"/>
    </xf>
    <xf numFmtId="0" fontId="46" fillId="7" borderId="0" xfId="0" applyFont="1" applyFill="1" applyAlignment="1">
      <alignment vertical="center" wrapText="1"/>
    </xf>
    <xf numFmtId="0" fontId="59" fillId="9" borderId="0" xfId="0" applyFont="1" applyFill="1" applyAlignment="1">
      <alignment vertical="center" wrapText="1"/>
    </xf>
    <xf numFmtId="0" fontId="8" fillId="4" borderId="0" xfId="0" applyFont="1" applyFill="1" applyBorder="1" applyAlignment="1">
      <alignment horizontal="center" wrapText="1"/>
    </xf>
    <xf numFmtId="0" fontId="0" fillId="0" borderId="0" xfId="0" applyAlignment="1">
      <alignment horizontal="center"/>
    </xf>
    <xf numFmtId="0" fontId="8" fillId="5" borderId="0" xfId="0" applyFont="1" applyFill="1" applyBorder="1" applyAlignment="1">
      <alignment horizontal="center" wrapText="1"/>
    </xf>
    <xf numFmtId="0" fontId="4" fillId="2" borderId="2" xfId="0" applyFont="1" applyFill="1" applyBorder="1" applyAlignment="1">
      <alignment horizontal="left" vertical="center" wrapText="1"/>
    </xf>
    <xf numFmtId="0" fontId="4" fillId="2" borderId="1" xfId="0" applyFont="1" applyFill="1" applyBorder="1" applyAlignment="1">
      <alignment horizontal="left" vertical="center" wrapText="1"/>
    </xf>
    <xf numFmtId="0" fontId="68" fillId="24" borderId="49" xfId="0" applyFont="1" applyFill="1" applyBorder="1" applyAlignment="1">
      <alignment horizontal="center" vertical="center" wrapText="1"/>
    </xf>
    <xf numFmtId="0" fontId="68" fillId="24" borderId="67" xfId="0" applyFont="1" applyFill="1" applyBorder="1" applyAlignment="1">
      <alignment horizontal="center" vertical="center" wrapText="1"/>
    </xf>
    <xf numFmtId="0" fontId="68" fillId="24" borderId="50" xfId="0" applyFont="1" applyFill="1" applyBorder="1" applyAlignment="1">
      <alignment horizontal="center" vertical="center" wrapText="1"/>
    </xf>
    <xf numFmtId="0" fontId="55" fillId="10" borderId="24" xfId="0" applyFont="1" applyFill="1" applyBorder="1" applyAlignment="1">
      <alignment horizontal="center" vertical="center" wrapText="1"/>
    </xf>
    <xf numFmtId="0" fontId="55" fillId="10" borderId="25" xfId="0" applyFont="1" applyFill="1" applyBorder="1" applyAlignment="1">
      <alignment horizontal="center" vertical="center" wrapText="1"/>
    </xf>
    <xf numFmtId="0" fontId="101" fillId="10" borderId="25" xfId="0" applyFont="1" applyFill="1" applyBorder="1" applyAlignment="1">
      <alignment horizontal="left" vertical="center" wrapText="1"/>
    </xf>
    <xf numFmtId="0" fontId="68" fillId="24" borderId="26" xfId="0" applyFont="1" applyFill="1" applyBorder="1" applyAlignment="1">
      <alignment horizontal="center" vertical="center" wrapText="1"/>
    </xf>
    <xf numFmtId="0" fontId="67" fillId="23" borderId="35" xfId="0" applyFont="1" applyFill="1" applyBorder="1" applyAlignment="1">
      <alignment horizontal="center" vertical="center" wrapText="1"/>
    </xf>
    <xf numFmtId="0" fontId="67" fillId="23" borderId="19" xfId="0" applyFont="1" applyFill="1" applyBorder="1" applyAlignment="1">
      <alignment horizontal="center" vertical="center" wrapText="1"/>
    </xf>
    <xf numFmtId="0" fontId="67" fillId="23" borderId="36" xfId="0" applyFont="1" applyFill="1" applyBorder="1" applyAlignment="1">
      <alignment horizontal="center" vertical="center" wrapText="1"/>
    </xf>
    <xf numFmtId="0" fontId="67" fillId="23" borderId="37" xfId="0" applyFont="1" applyFill="1" applyBorder="1" applyAlignment="1">
      <alignment horizontal="center" vertical="center" wrapText="1"/>
    </xf>
    <xf numFmtId="0" fontId="67" fillId="23" borderId="38" xfId="0" applyFont="1" applyFill="1" applyBorder="1" applyAlignment="1">
      <alignment horizontal="center" vertical="center" wrapText="1"/>
    </xf>
    <xf numFmtId="0" fontId="67" fillId="23" borderId="39" xfId="0" applyFont="1" applyFill="1" applyBorder="1" applyAlignment="1">
      <alignment horizontal="center" vertical="center" wrapText="1"/>
    </xf>
    <xf numFmtId="0" fontId="24" fillId="15" borderId="26" xfId="0" applyFont="1" applyFill="1" applyBorder="1" applyAlignment="1" applyProtection="1">
      <alignment horizontal="center" vertical="center"/>
      <protection locked="0"/>
    </xf>
    <xf numFmtId="0" fontId="77" fillId="9" borderId="27" xfId="0" applyFont="1" applyFill="1" applyBorder="1" applyAlignment="1">
      <alignment horizontal="left" vertical="top" wrapText="1" indent="1"/>
    </xf>
    <xf numFmtId="0" fontId="77" fillId="9" borderId="21" xfId="0" applyFont="1" applyFill="1" applyBorder="1" applyAlignment="1">
      <alignment horizontal="left" vertical="top" wrapText="1" indent="1"/>
    </xf>
    <xf numFmtId="0" fontId="77" fillId="9" borderId="28" xfId="0" applyFont="1" applyFill="1" applyBorder="1" applyAlignment="1">
      <alignment horizontal="left" vertical="top" wrapText="1" indent="1"/>
    </xf>
    <xf numFmtId="0" fontId="52" fillId="9" borderId="21" xfId="0" applyFont="1" applyFill="1" applyBorder="1" applyAlignment="1">
      <alignment horizontal="left" vertical="top" wrapText="1"/>
    </xf>
    <xf numFmtId="0" fontId="77" fillId="9" borderId="21" xfId="0" applyFont="1" applyFill="1" applyBorder="1" applyAlignment="1">
      <alignment horizontal="left" vertical="top" wrapText="1"/>
    </xf>
    <xf numFmtId="0" fontId="77" fillId="9" borderId="29" xfId="0" applyFont="1" applyFill="1" applyBorder="1" applyAlignment="1">
      <alignment horizontal="left" vertical="top" wrapText="1"/>
    </xf>
    <xf numFmtId="0" fontId="52" fillId="9" borderId="30" xfId="0" applyFont="1" applyFill="1" applyBorder="1" applyAlignment="1" applyProtection="1">
      <alignment horizontal="left" vertical="top" wrapText="1" indent="1"/>
      <protection locked="0"/>
    </xf>
    <xf numFmtId="0" fontId="77" fillId="9" borderId="21" xfId="0" applyFont="1" applyFill="1" applyBorder="1" applyAlignment="1" applyProtection="1">
      <alignment horizontal="left" vertical="top" wrapText="1" indent="1"/>
      <protection locked="0"/>
    </xf>
    <xf numFmtId="0" fontId="77" fillId="9" borderId="29" xfId="0" applyFont="1" applyFill="1" applyBorder="1" applyAlignment="1" applyProtection="1">
      <alignment horizontal="left" vertical="top" wrapText="1" indent="1"/>
      <protection locked="0"/>
    </xf>
    <xf numFmtId="0" fontId="81" fillId="13" borderId="49" xfId="0" applyFont="1" applyFill="1" applyBorder="1" applyAlignment="1" applyProtection="1">
      <alignment horizontal="left" vertical="center" wrapText="1"/>
      <protection locked="0"/>
    </xf>
    <xf numFmtId="0" fontId="81" fillId="13" borderId="50" xfId="0" applyFont="1" applyFill="1" applyBorder="1" applyAlignment="1" applyProtection="1">
      <alignment horizontal="left" vertical="center" wrapText="1"/>
      <protection locked="0"/>
    </xf>
    <xf numFmtId="0" fontId="52" fillId="17" borderId="30" xfId="0" applyFont="1" applyFill="1" applyBorder="1" applyAlignment="1">
      <alignment horizontal="left" vertical="top" wrapText="1" indent="1"/>
    </xf>
    <xf numFmtId="0" fontId="77" fillId="17" borderId="21" xfId="0" applyFont="1" applyFill="1" applyBorder="1" applyAlignment="1">
      <alignment horizontal="left" vertical="top" wrapText="1" indent="1"/>
    </xf>
    <xf numFmtId="0" fontId="67" fillId="16" borderId="19" xfId="0" applyFont="1" applyFill="1" applyBorder="1" applyAlignment="1">
      <alignment horizontal="center" vertical="center" wrapText="1"/>
    </xf>
    <xf numFmtId="0" fontId="67" fillId="16" borderId="36" xfId="0" applyFont="1" applyFill="1" applyBorder="1" applyAlignment="1">
      <alignment horizontal="center" vertical="center" wrapText="1"/>
    </xf>
    <xf numFmtId="0" fontId="67" fillId="16" borderId="26" xfId="0" applyFont="1" applyFill="1" applyBorder="1" applyAlignment="1">
      <alignment horizontal="center" vertical="center" wrapText="1"/>
    </xf>
    <xf numFmtId="0" fontId="67" fillId="23" borderId="49" xfId="0" applyFont="1" applyFill="1" applyBorder="1" applyAlignment="1">
      <alignment horizontal="center" vertical="center" wrapText="1"/>
    </xf>
    <xf numFmtId="0" fontId="67" fillId="23" borderId="67" xfId="0" applyFont="1" applyFill="1" applyBorder="1" applyAlignment="1">
      <alignment horizontal="center" vertical="center" wrapText="1"/>
    </xf>
    <xf numFmtId="0" fontId="52" fillId="9" borderId="58" xfId="0" applyFont="1" applyFill="1" applyBorder="1" applyAlignment="1">
      <alignment horizontal="left" vertical="top" wrapText="1"/>
    </xf>
    <xf numFmtId="0" fontId="52" fillId="9" borderId="52" xfId="0" applyFont="1" applyFill="1" applyBorder="1" applyAlignment="1">
      <alignment horizontal="left" vertical="top" wrapText="1"/>
    </xf>
    <xf numFmtId="0" fontId="52" fillId="9" borderId="59" xfId="0" applyFont="1" applyFill="1" applyBorder="1" applyAlignment="1">
      <alignment horizontal="left" vertical="top" wrapText="1"/>
    </xf>
    <xf numFmtId="0" fontId="55" fillId="10" borderId="3" xfId="0" applyFont="1" applyFill="1" applyBorder="1" applyAlignment="1">
      <alignment horizontal="center" vertical="center"/>
    </xf>
    <xf numFmtId="0" fontId="55" fillId="10" borderId="18" xfId="0" applyFont="1" applyFill="1" applyBorder="1" applyAlignment="1">
      <alignment horizontal="center" vertical="center"/>
    </xf>
    <xf numFmtId="0" fontId="55" fillId="10" borderId="40" xfId="0" applyFont="1" applyFill="1" applyBorder="1" applyAlignment="1">
      <alignment horizontal="center" vertical="center"/>
    </xf>
    <xf numFmtId="0" fontId="45" fillId="20" borderId="55" xfId="0" applyFont="1" applyFill="1" applyBorder="1" applyAlignment="1">
      <alignment horizontal="center" vertical="center" wrapText="1"/>
    </xf>
    <xf numFmtId="0" fontId="70" fillId="20" borderId="56" xfId="0" applyFont="1" applyFill="1" applyBorder="1" applyAlignment="1">
      <alignment horizontal="center" vertical="center" wrapText="1"/>
    </xf>
    <xf numFmtId="0" fontId="70" fillId="20" borderId="55" xfId="0" applyFont="1" applyFill="1" applyBorder="1" applyAlignment="1">
      <alignment horizontal="center" vertical="center" wrapText="1"/>
    </xf>
    <xf numFmtId="0" fontId="70" fillId="20" borderId="57" xfId="0" applyFont="1" applyFill="1" applyBorder="1" applyAlignment="1">
      <alignment horizontal="center" vertical="center" wrapText="1"/>
    </xf>
    <xf numFmtId="0" fontId="45" fillId="20" borderId="56" xfId="0" applyFont="1" applyFill="1" applyBorder="1" applyAlignment="1">
      <alignment horizontal="center" vertical="center" wrapText="1"/>
    </xf>
    <xf numFmtId="0" fontId="45" fillId="20" borderId="57" xfId="0" applyFont="1" applyFill="1" applyBorder="1" applyAlignment="1">
      <alignment horizontal="center" vertical="center" wrapText="1"/>
    </xf>
    <xf numFmtId="0" fontId="36" fillId="10" borderId="3" xfId="0" applyFont="1" applyFill="1" applyBorder="1" applyAlignment="1">
      <alignment horizontal="center" vertical="center"/>
    </xf>
    <xf numFmtId="0" fontId="36" fillId="10" borderId="18" xfId="0" applyFont="1" applyFill="1" applyBorder="1" applyAlignment="1">
      <alignment horizontal="center" vertical="center"/>
    </xf>
    <xf numFmtId="0" fontId="36" fillId="10" borderId="40" xfId="0" applyFont="1" applyFill="1" applyBorder="1" applyAlignment="1">
      <alignment horizontal="center" vertical="center"/>
    </xf>
  </cellXfs>
  <cellStyles count="70">
    <cellStyle name="Followed Hyperlink" xfId="2" builtinId="9" hidden="1"/>
    <cellStyle name="Followed Hyperlink" xfId="3" builtinId="9" hidden="1"/>
    <cellStyle name="Followed Hyperlink" xfId="4" builtinId="9" hidden="1"/>
    <cellStyle name="Followed Hyperlink" xfId="5" builtinId="9" hidden="1"/>
    <cellStyle name="Followed Hyperlink" xfId="6" builtinId="9" hidden="1"/>
    <cellStyle name="Followed Hyperlink" xfId="7" builtinId="9" hidden="1"/>
    <cellStyle name="Followed Hyperlink" xfId="8" builtinId="9" hidden="1"/>
    <cellStyle name="Followed Hyperlink" xfId="9" builtinId="9" hidden="1"/>
    <cellStyle name="Followed Hyperlink" xfId="10" builtinId="9" hidden="1"/>
    <cellStyle name="Followed Hyperlink" xfId="11" builtinId="9" hidden="1"/>
    <cellStyle name="Followed Hyperlink" xfId="12" builtinId="9" hidden="1"/>
    <cellStyle name="Followed Hyperlink" xfId="13" builtinId="9" hidden="1"/>
    <cellStyle name="Followed Hyperlink" xfId="14" builtinId="9" hidden="1"/>
    <cellStyle name="Followed Hyperlink" xfId="15" builtinId="9" hidden="1"/>
    <cellStyle name="Followed Hyperlink" xfId="16" builtinId="9" hidden="1"/>
    <cellStyle name="Followed Hyperlink" xfId="17" builtinId="9" hidden="1"/>
    <cellStyle name="Followed Hyperlink" xfId="18" builtinId="9" hidden="1"/>
    <cellStyle name="Followed Hyperlink" xfId="19" builtinId="9" hidden="1"/>
    <cellStyle name="Followed Hyperlink" xfId="20" builtinId="9" hidden="1"/>
    <cellStyle name="Followed Hyperlink" xfId="21" builtinId="9" hidden="1"/>
    <cellStyle name="Followed Hyperlink" xfId="22" builtinId="9" hidden="1"/>
    <cellStyle name="Followed Hyperlink" xfId="23" builtinId="9" hidden="1"/>
    <cellStyle name="Followed Hyperlink" xfId="24" builtinId="9" hidden="1"/>
    <cellStyle name="Followed Hyperlink" xfId="25" builtinId="9" hidden="1"/>
    <cellStyle name="Followed Hyperlink" xfId="26" builtinId="9" hidden="1"/>
    <cellStyle name="Followed Hyperlink" xfId="27" builtinId="9" hidden="1"/>
    <cellStyle name="Followed Hyperlink" xfId="28" builtinId="9" hidden="1"/>
    <cellStyle name="Followed Hyperlink" xfId="29" builtinId="9" hidden="1"/>
    <cellStyle name="Followed Hyperlink" xfId="30" builtinId="9" hidden="1"/>
    <cellStyle name="Followed Hyperlink" xfId="31" builtinId="9" hidden="1"/>
    <cellStyle name="Followed Hyperlink" xfId="32" builtinId="9" hidden="1"/>
    <cellStyle name="Followed Hyperlink" xfId="33" builtinId="9" hidden="1"/>
    <cellStyle name="Followed Hyperlink" xfId="34" builtinId="9" hidden="1"/>
    <cellStyle name="Followed Hyperlink" xfId="35" builtinId="9" hidden="1"/>
    <cellStyle name="Followed Hyperlink" xfId="36" builtinId="9" hidden="1"/>
    <cellStyle name="Followed Hyperlink" xfId="37" builtinId="9" hidden="1"/>
    <cellStyle name="Followed Hyperlink" xfId="38" builtinId="9" hidden="1"/>
    <cellStyle name="Followed Hyperlink" xfId="39" builtinId="9" hidden="1"/>
    <cellStyle name="Followed Hyperlink" xfId="40" builtinId="9" hidden="1"/>
    <cellStyle name="Followed Hyperlink" xfId="41" builtinId="9" hidden="1"/>
    <cellStyle name="Followed Hyperlink" xfId="42" builtinId="9" hidden="1"/>
    <cellStyle name="Followed Hyperlink" xfId="43" builtinId="9" hidden="1"/>
    <cellStyle name="Followed Hyperlink" xfId="44" builtinId="9" hidden="1"/>
    <cellStyle name="Followed Hyperlink" xfId="45" builtinId="9" hidden="1"/>
    <cellStyle name="Followed Hyperlink" xfId="46" builtinId="9" hidden="1"/>
    <cellStyle name="Followed Hyperlink" xfId="47" builtinId="9" hidden="1"/>
    <cellStyle name="Followed Hyperlink" xfId="48" builtinId="9" hidden="1"/>
    <cellStyle name="Followed Hyperlink" xfId="49" builtinId="9" hidden="1"/>
    <cellStyle name="Followed Hyperlink" xfId="50" builtinId="9" hidden="1"/>
    <cellStyle name="Followed Hyperlink" xfId="51" builtinId="9" hidden="1"/>
    <cellStyle name="Followed Hyperlink" xfId="52" builtinId="9" hidden="1"/>
    <cellStyle name="Followed Hyperlink" xfId="53" builtinId="9" hidden="1"/>
    <cellStyle name="Followed Hyperlink" xfId="54" builtinId="9" hidden="1"/>
    <cellStyle name="Followed Hyperlink" xfId="55" builtinId="9" hidden="1"/>
    <cellStyle name="Followed Hyperlink" xfId="56" builtinId="9" hidden="1"/>
    <cellStyle name="Followed Hyperlink" xfId="57" builtinId="9" hidden="1"/>
    <cellStyle name="Followed Hyperlink" xfId="58" builtinId="9" hidden="1"/>
    <cellStyle name="Followed Hyperlink" xfId="59" builtinId="9" hidden="1"/>
    <cellStyle name="Followed Hyperlink" xfId="60" builtinId="9" hidden="1"/>
    <cellStyle name="Followed Hyperlink" xfId="61" builtinId="9" hidden="1"/>
    <cellStyle name="Followed Hyperlink" xfId="62" builtinId="9" hidden="1"/>
    <cellStyle name="Followed Hyperlink" xfId="63" builtinId="9" hidden="1"/>
    <cellStyle name="Followed Hyperlink" xfId="64" builtinId="9" hidden="1"/>
    <cellStyle name="Followed Hyperlink" xfId="65" builtinId="9" hidden="1"/>
    <cellStyle name="Followed Hyperlink" xfId="66" builtinId="9" hidden="1"/>
    <cellStyle name="Followed Hyperlink" xfId="67" builtinId="9" hidden="1"/>
    <cellStyle name="Followed Hyperlink" xfId="68" builtinId="9" hidden="1"/>
    <cellStyle name="Followed Hyperlink" xfId="69" builtinId="9" hidden="1"/>
    <cellStyle name="Hyperlink" xfId="1" builtinId="8"/>
    <cellStyle name="Normal" xfId="0" builtinId="0" customBuiltin="1"/>
  </cellStyles>
  <dxfs count="476">
    <dxf>
      <fill>
        <patternFill>
          <bgColor rgb="FFFFFF00"/>
        </patternFill>
      </fill>
    </dxf>
    <dxf>
      <fill>
        <patternFill>
          <bgColor rgb="FFFFFF00"/>
        </patternFill>
      </fill>
    </dxf>
    <dxf>
      <font>
        <b val="0"/>
        <i val="0"/>
        <strike val="0"/>
        <condense val="0"/>
        <extend val="0"/>
        <outline val="0"/>
        <shadow val="0"/>
        <u val="none"/>
        <vertAlign val="baseline"/>
        <sz val="14"/>
        <color rgb="FF595959"/>
        <name val="Arimo"/>
        <scheme val="none"/>
      </font>
      <fill>
        <patternFill patternType="solid">
          <fgColor indexed="64"/>
          <bgColor theme="0"/>
        </patternFill>
      </fill>
      <alignment horizontal="left" vertical="center" textRotation="0" wrapText="1" indent="1" justifyLastLine="0" shrinkToFit="0" readingOrder="0"/>
      <border diagonalUp="0" diagonalDown="0" outline="0">
        <left style="thin">
          <color theme="1" tint="0.499984740745262"/>
        </left>
        <right style="thin">
          <color theme="1" tint="0.499984740745262"/>
        </right>
        <top style="thin">
          <color theme="1" tint="0.499984740745262"/>
        </top>
        <bottom style="thin">
          <color theme="1" tint="0.499984740745262"/>
        </bottom>
      </border>
    </dxf>
    <dxf>
      <font>
        <b val="0"/>
        <i val="0"/>
        <strike val="0"/>
        <condense val="0"/>
        <extend val="0"/>
        <outline val="0"/>
        <shadow val="0"/>
        <u val="none"/>
        <vertAlign val="baseline"/>
        <sz val="14"/>
        <color rgb="FF595959"/>
        <name val="Arimo"/>
        <scheme val="none"/>
      </font>
      <fill>
        <patternFill patternType="solid">
          <fgColor indexed="64"/>
          <bgColor theme="0"/>
        </patternFill>
      </fill>
      <alignment horizontal="left" vertical="center" textRotation="0" wrapText="1" indent="1" justifyLastLine="0" shrinkToFit="0" readingOrder="0"/>
      <border diagonalUp="0" diagonalDown="0" outline="0">
        <left style="thin">
          <color theme="1" tint="0.499984740745262"/>
        </left>
        <right style="thin">
          <color theme="1" tint="0.499984740745262"/>
        </right>
        <top style="thin">
          <color theme="1" tint="0.499984740745262"/>
        </top>
        <bottom style="thin">
          <color theme="1" tint="0.499984740745262"/>
        </bottom>
      </border>
    </dxf>
    <dxf>
      <font>
        <b val="0"/>
        <i val="0"/>
        <strike val="0"/>
        <condense val="0"/>
        <extend val="0"/>
        <outline val="0"/>
        <shadow val="0"/>
        <u val="none"/>
        <vertAlign val="baseline"/>
        <sz val="14"/>
        <color rgb="FF595959"/>
        <name val="Arimo"/>
        <scheme val="none"/>
      </font>
      <fill>
        <patternFill patternType="solid">
          <fgColor indexed="64"/>
          <bgColor theme="0"/>
        </patternFill>
      </fill>
      <alignment horizontal="left" vertical="center" textRotation="0" wrapText="1" indent="1" justifyLastLine="0" shrinkToFit="0" readingOrder="0"/>
      <border diagonalUp="0" diagonalDown="0" outline="0">
        <left style="thin">
          <color theme="1" tint="0.499984740745262"/>
        </left>
        <right style="thin">
          <color theme="1" tint="0.499984740745262"/>
        </right>
        <top style="thin">
          <color theme="1" tint="0.499984740745262"/>
        </top>
        <bottom style="thin">
          <color theme="1" tint="0.499984740745262"/>
        </bottom>
      </border>
    </dxf>
    <dxf>
      <font>
        <b val="0"/>
        <i val="0"/>
        <strike val="0"/>
        <condense val="0"/>
        <extend val="0"/>
        <outline val="0"/>
        <shadow val="0"/>
        <u val="none"/>
        <vertAlign val="baseline"/>
        <sz val="14"/>
        <color rgb="FF595959"/>
        <name val="Arimo"/>
        <scheme val="none"/>
      </font>
      <fill>
        <patternFill patternType="solid">
          <fgColor indexed="64"/>
          <bgColor theme="0"/>
        </patternFill>
      </fill>
      <alignment horizontal="left" vertical="center" textRotation="0" wrapText="1" indent="1" justifyLastLine="0" shrinkToFit="0" readingOrder="0"/>
      <border diagonalUp="0" diagonalDown="0" outline="0">
        <left style="thin">
          <color theme="1" tint="0.499984740745262"/>
        </left>
        <right style="thin">
          <color theme="1" tint="0.499984740745262"/>
        </right>
        <top style="thin">
          <color theme="1" tint="0.499984740745262"/>
        </top>
        <bottom style="thin">
          <color theme="1" tint="0.499984740745262"/>
        </bottom>
      </border>
    </dxf>
    <dxf>
      <font>
        <b val="0"/>
        <i val="0"/>
        <strike val="0"/>
        <condense val="0"/>
        <extend val="0"/>
        <outline val="0"/>
        <shadow val="0"/>
        <u val="none"/>
        <vertAlign val="baseline"/>
        <sz val="14"/>
        <color rgb="FF595959"/>
        <name val="Arimo"/>
        <scheme val="none"/>
      </font>
      <fill>
        <patternFill patternType="solid">
          <fgColor indexed="64"/>
          <bgColor theme="0"/>
        </patternFill>
      </fill>
      <alignment horizontal="left" vertical="center" textRotation="0" wrapText="1" indent="1" justifyLastLine="0" shrinkToFit="0" readingOrder="0"/>
      <border diagonalUp="0" diagonalDown="0" outline="0">
        <left style="thin">
          <color theme="1" tint="0.499984740745262"/>
        </left>
        <right style="thin">
          <color theme="1" tint="0.499984740745262"/>
        </right>
        <top style="thin">
          <color theme="1" tint="0.499984740745262"/>
        </top>
        <bottom style="thin">
          <color theme="1" tint="0.499984740745262"/>
        </bottom>
      </border>
    </dxf>
    <dxf>
      <font>
        <b val="0"/>
        <i val="0"/>
        <strike val="0"/>
        <condense val="0"/>
        <extend val="0"/>
        <outline val="0"/>
        <shadow val="0"/>
        <u val="none"/>
        <vertAlign val="baseline"/>
        <sz val="14"/>
        <color rgb="FF595959"/>
        <name val="Arimo"/>
        <scheme val="none"/>
      </font>
      <fill>
        <patternFill patternType="solid">
          <fgColor indexed="64"/>
          <bgColor theme="0"/>
        </patternFill>
      </fill>
      <alignment horizontal="left" vertical="center" textRotation="0" wrapText="1" indent="1" justifyLastLine="0" shrinkToFit="0" readingOrder="0"/>
      <border diagonalUp="0" diagonalDown="0" outline="0">
        <left style="thin">
          <color theme="1" tint="0.499984740745262"/>
        </left>
        <right style="thin">
          <color theme="1" tint="0.499984740745262"/>
        </right>
        <top style="thin">
          <color theme="1" tint="0.499984740745262"/>
        </top>
        <bottom style="thin">
          <color theme="1" tint="0.499984740745262"/>
        </bottom>
      </border>
    </dxf>
    <dxf>
      <font>
        <b val="0"/>
        <i val="0"/>
        <strike val="0"/>
        <condense val="0"/>
        <extend val="0"/>
        <outline val="0"/>
        <shadow val="0"/>
        <u val="none"/>
        <vertAlign val="baseline"/>
        <sz val="14"/>
        <color rgb="FF595959"/>
        <name val="Arimo"/>
        <scheme val="none"/>
      </font>
      <fill>
        <patternFill patternType="solid">
          <fgColor indexed="64"/>
          <bgColor theme="0"/>
        </patternFill>
      </fill>
      <alignment horizontal="left" vertical="center" textRotation="0" wrapText="1" indent="1" justifyLastLine="0" shrinkToFit="0" readingOrder="0"/>
      <border diagonalUp="0" diagonalDown="0" outline="0">
        <left style="thin">
          <color theme="1" tint="0.499984740745262"/>
        </left>
        <right style="thin">
          <color theme="1" tint="0.499984740745262"/>
        </right>
        <top style="thin">
          <color theme="1" tint="0.499984740745262"/>
        </top>
        <bottom style="thin">
          <color theme="1" tint="0.499984740745262"/>
        </bottom>
      </border>
    </dxf>
    <dxf>
      <font>
        <b val="0"/>
        <i val="0"/>
        <strike val="0"/>
        <condense val="0"/>
        <extend val="0"/>
        <outline val="0"/>
        <shadow val="0"/>
        <u val="none"/>
        <vertAlign val="baseline"/>
        <sz val="14"/>
        <color rgb="FF595959"/>
        <name val="Arimo"/>
        <scheme val="none"/>
      </font>
      <fill>
        <patternFill patternType="solid">
          <fgColor indexed="64"/>
          <bgColor theme="0"/>
        </patternFill>
      </fill>
      <alignment horizontal="left" vertical="center" textRotation="0" wrapText="1" indent="1" justifyLastLine="0" shrinkToFit="0" readingOrder="0"/>
      <border diagonalUp="0" diagonalDown="0" outline="0">
        <left style="thin">
          <color theme="1" tint="0.499984740745262"/>
        </left>
        <right style="thin">
          <color theme="1" tint="0.499984740745262"/>
        </right>
        <top style="thin">
          <color theme="1" tint="0.499984740745262"/>
        </top>
        <bottom style="thin">
          <color theme="1" tint="0.499984740745262"/>
        </bottom>
      </border>
    </dxf>
    <dxf>
      <font>
        <b val="0"/>
        <i val="0"/>
        <strike val="0"/>
        <condense val="0"/>
        <extend val="0"/>
        <outline val="0"/>
        <shadow val="0"/>
        <u val="none"/>
        <vertAlign val="baseline"/>
        <sz val="14"/>
        <color rgb="FF595959"/>
        <name val="Arimo"/>
        <scheme val="none"/>
      </font>
      <fill>
        <patternFill patternType="solid">
          <fgColor indexed="64"/>
          <bgColor theme="0"/>
        </patternFill>
      </fill>
      <alignment horizontal="left" vertical="center" textRotation="0" wrapText="1" indent="1" justifyLastLine="0" shrinkToFit="0" readingOrder="0"/>
      <border diagonalUp="0" diagonalDown="0" outline="0">
        <left style="thin">
          <color theme="1" tint="0.499984740745262"/>
        </left>
        <right style="thin">
          <color theme="1" tint="0.499984740745262"/>
        </right>
        <top style="thin">
          <color theme="1" tint="0.499984740745262"/>
        </top>
        <bottom style="thin">
          <color theme="1" tint="0.499984740745262"/>
        </bottom>
      </border>
    </dxf>
    <dxf>
      <font>
        <b val="0"/>
        <i val="0"/>
        <strike val="0"/>
        <condense val="0"/>
        <extend val="0"/>
        <outline val="0"/>
        <shadow val="0"/>
        <u val="none"/>
        <vertAlign val="baseline"/>
        <sz val="14"/>
        <color rgb="FF595959"/>
        <name val="Arimo"/>
        <scheme val="none"/>
      </font>
      <fill>
        <patternFill patternType="solid">
          <fgColor indexed="64"/>
          <bgColor theme="0"/>
        </patternFill>
      </fill>
      <alignment horizontal="left" vertical="center" textRotation="0" wrapText="1" indent="1" justifyLastLine="0" shrinkToFit="0" readingOrder="0"/>
      <border diagonalUp="0" diagonalDown="0" outline="0">
        <left style="thin">
          <color theme="1" tint="0.499984740745262"/>
        </left>
        <right style="thin">
          <color theme="1" tint="0.499984740745262"/>
        </right>
        <top style="thin">
          <color theme="1" tint="0.499984740745262"/>
        </top>
        <bottom style="thin">
          <color theme="1" tint="0.499984740745262"/>
        </bottom>
      </border>
    </dxf>
    <dxf>
      <font>
        <b val="0"/>
        <i val="0"/>
        <strike val="0"/>
        <condense val="0"/>
        <extend val="0"/>
        <outline val="0"/>
        <shadow val="0"/>
        <u val="none"/>
        <vertAlign val="baseline"/>
        <sz val="14"/>
        <color rgb="FF595959"/>
        <name val="Arimo"/>
        <scheme val="none"/>
      </font>
      <fill>
        <patternFill patternType="solid">
          <fgColor indexed="64"/>
          <bgColor theme="0"/>
        </patternFill>
      </fill>
      <alignment horizontal="left" vertical="center" textRotation="0" wrapText="1" indent="1" justifyLastLine="0" shrinkToFit="0" readingOrder="0"/>
      <border diagonalUp="0" diagonalDown="0" outline="0">
        <left style="thin">
          <color theme="1" tint="0.499984740745262"/>
        </left>
        <right style="thin">
          <color theme="1" tint="0.499984740745262"/>
        </right>
        <top style="thin">
          <color theme="1" tint="0.499984740745262"/>
        </top>
        <bottom style="thin">
          <color theme="1" tint="0.499984740745262"/>
        </bottom>
      </border>
    </dxf>
    <dxf>
      <font>
        <b val="0"/>
        <i val="0"/>
        <strike val="0"/>
        <condense val="0"/>
        <extend val="0"/>
        <outline val="0"/>
        <shadow val="0"/>
        <u val="none"/>
        <vertAlign val="baseline"/>
        <sz val="14"/>
        <color rgb="FF595959"/>
        <name val="Arimo"/>
        <scheme val="none"/>
      </font>
      <fill>
        <patternFill patternType="solid">
          <fgColor indexed="64"/>
          <bgColor theme="0"/>
        </patternFill>
      </fill>
      <alignment horizontal="left" vertical="center" textRotation="0" wrapText="1" indent="1" justifyLastLine="0" shrinkToFit="0" readingOrder="0"/>
      <border diagonalUp="0" diagonalDown="0" outline="0">
        <left style="thin">
          <color theme="1" tint="0.499984740745262"/>
        </left>
        <right style="thin">
          <color theme="1" tint="0.499984740745262"/>
        </right>
        <top style="thin">
          <color theme="1" tint="0.499984740745262"/>
        </top>
        <bottom style="thin">
          <color theme="1" tint="0.499984740745262"/>
        </bottom>
      </border>
    </dxf>
    <dxf>
      <font>
        <b val="0"/>
        <i val="0"/>
        <strike val="0"/>
        <condense val="0"/>
        <extend val="0"/>
        <outline val="0"/>
        <shadow val="0"/>
        <u val="none"/>
        <vertAlign val="baseline"/>
        <sz val="14"/>
        <color rgb="FF595959"/>
        <name val="Arimo"/>
        <scheme val="none"/>
      </font>
      <fill>
        <patternFill patternType="solid">
          <fgColor indexed="64"/>
          <bgColor theme="0"/>
        </patternFill>
      </fill>
      <alignment horizontal="left" vertical="center" textRotation="0" wrapText="1" indent="1" justifyLastLine="0" shrinkToFit="0" readingOrder="0"/>
      <border diagonalUp="0" diagonalDown="0" outline="0">
        <left style="thin">
          <color theme="1" tint="0.499984740745262"/>
        </left>
        <right style="thin">
          <color theme="1" tint="0.499984740745262"/>
        </right>
        <top style="thin">
          <color theme="1" tint="0.499984740745262"/>
        </top>
        <bottom style="thin">
          <color theme="1" tint="0.499984740745262"/>
        </bottom>
      </border>
    </dxf>
    <dxf>
      <font>
        <b val="0"/>
        <i val="0"/>
        <strike val="0"/>
        <condense val="0"/>
        <extend val="0"/>
        <outline val="0"/>
        <shadow val="0"/>
        <u val="none"/>
        <vertAlign val="baseline"/>
        <sz val="14"/>
        <color rgb="FF595959"/>
        <name val="Arimo"/>
        <scheme val="none"/>
      </font>
      <fill>
        <patternFill patternType="solid">
          <fgColor indexed="64"/>
          <bgColor theme="0"/>
        </patternFill>
      </fill>
      <alignment horizontal="left" vertical="center" textRotation="0" wrapText="1" indent="1" justifyLastLine="0" shrinkToFit="0" readingOrder="0"/>
      <border diagonalUp="0" diagonalDown="0" outline="0">
        <left style="thin">
          <color theme="1" tint="0.499984740745262"/>
        </left>
        <right style="thin">
          <color theme="1" tint="0.499984740745262"/>
        </right>
        <top style="thin">
          <color theme="1" tint="0.499984740745262"/>
        </top>
        <bottom style="thin">
          <color theme="1" tint="0.499984740745262"/>
        </bottom>
      </border>
    </dxf>
    <dxf>
      <font>
        <b val="0"/>
        <i val="0"/>
        <strike val="0"/>
        <condense val="0"/>
        <extend val="0"/>
        <outline val="0"/>
        <shadow val="0"/>
        <u val="none"/>
        <vertAlign val="baseline"/>
        <sz val="14"/>
        <color rgb="FF595959"/>
        <name val="Arimo"/>
        <scheme val="none"/>
      </font>
      <fill>
        <patternFill patternType="solid">
          <fgColor indexed="64"/>
          <bgColor theme="0"/>
        </patternFill>
      </fill>
      <alignment horizontal="left" vertical="center" textRotation="0" wrapText="1" indent="1" justifyLastLine="0" shrinkToFit="0" readingOrder="0"/>
      <border diagonalUp="0" diagonalDown="0">
        <left style="thin">
          <color theme="1" tint="0.499984740745262"/>
        </left>
        <right style="thin">
          <color theme="1" tint="0.499984740745262"/>
        </right>
        <top style="thin">
          <color theme="1" tint="0.499984740745262"/>
        </top>
        <bottom style="thin">
          <color theme="1" tint="0.499984740745262"/>
        </bottom>
        <vertical/>
        <horizontal/>
      </border>
    </dxf>
    <dxf>
      <font>
        <b val="0"/>
        <i val="0"/>
        <strike val="0"/>
        <condense val="0"/>
        <extend val="0"/>
        <outline val="0"/>
        <shadow val="0"/>
        <u val="none"/>
        <vertAlign val="baseline"/>
        <sz val="14"/>
        <color rgb="FF595959"/>
        <name val="Arimo"/>
        <scheme val="none"/>
      </font>
      <fill>
        <patternFill patternType="solid">
          <fgColor indexed="64"/>
          <bgColor theme="0"/>
        </patternFill>
      </fill>
      <alignment horizontal="left" vertical="center" textRotation="0" wrapText="1" indent="1" justifyLastLine="0" shrinkToFit="0" readingOrder="0"/>
      <border diagonalUp="0" diagonalDown="0" outline="0">
        <left style="thin">
          <color theme="1" tint="0.499984740745262"/>
        </left>
        <right style="thin">
          <color theme="1" tint="0.499984740745262"/>
        </right>
        <top style="thin">
          <color theme="1" tint="0.499984740745262"/>
        </top>
        <bottom style="thin">
          <color theme="1" tint="0.499984740745262"/>
        </bottom>
      </border>
    </dxf>
    <dxf>
      <font>
        <b val="0"/>
        <i val="0"/>
        <strike val="0"/>
        <condense val="0"/>
        <extend val="0"/>
        <outline val="0"/>
        <shadow val="0"/>
        <u val="none"/>
        <vertAlign val="baseline"/>
        <sz val="14"/>
        <color rgb="FF595959"/>
        <name val="Arimo"/>
        <scheme val="none"/>
      </font>
      <fill>
        <patternFill patternType="solid">
          <fgColor indexed="64"/>
          <bgColor theme="0"/>
        </patternFill>
      </fill>
      <alignment horizontal="left" vertical="center" textRotation="0" wrapText="1" indent="1" justifyLastLine="0" shrinkToFit="0" readingOrder="0"/>
      <border diagonalUp="0" diagonalDown="0" outline="0">
        <left style="thin">
          <color theme="1" tint="0.499984740745262"/>
        </left>
        <right style="thin">
          <color theme="1" tint="0.499984740745262"/>
        </right>
        <top style="thin">
          <color theme="1" tint="0.499984740745262"/>
        </top>
        <bottom style="thin">
          <color theme="1" tint="0.499984740745262"/>
        </bottom>
      </border>
    </dxf>
    <dxf>
      <font>
        <b val="0"/>
        <i val="0"/>
        <strike val="0"/>
        <condense val="0"/>
        <extend val="0"/>
        <outline val="0"/>
        <shadow val="0"/>
        <u val="none"/>
        <vertAlign val="baseline"/>
        <sz val="14"/>
        <color rgb="FF595959"/>
        <name val="Arimo"/>
        <scheme val="none"/>
      </font>
      <fill>
        <patternFill patternType="solid">
          <fgColor indexed="64"/>
          <bgColor theme="0"/>
        </patternFill>
      </fill>
      <alignment horizontal="left" vertical="center" textRotation="0" wrapText="1" indent="1" justifyLastLine="0" shrinkToFit="0" readingOrder="0"/>
      <border diagonalUp="0" diagonalDown="0" outline="0">
        <left style="thin">
          <color theme="1" tint="0.499984740745262"/>
        </left>
        <right style="thin">
          <color theme="1" tint="0.499984740745262"/>
        </right>
        <top style="thin">
          <color theme="1" tint="0.499984740745262"/>
        </top>
        <bottom style="thin">
          <color theme="1" tint="0.499984740745262"/>
        </bottom>
      </border>
    </dxf>
    <dxf>
      <font>
        <b val="0"/>
        <i val="0"/>
        <strike val="0"/>
        <condense val="0"/>
        <extend val="0"/>
        <outline val="0"/>
        <shadow val="0"/>
        <u val="none"/>
        <vertAlign val="baseline"/>
        <sz val="14"/>
        <color rgb="FF595959"/>
        <name val="Arimo"/>
        <scheme val="none"/>
      </font>
      <fill>
        <patternFill patternType="solid">
          <fgColor indexed="64"/>
          <bgColor theme="0"/>
        </patternFill>
      </fill>
      <alignment horizontal="left" vertical="center" textRotation="0" wrapText="1" indent="1" justifyLastLine="0" shrinkToFit="0" readingOrder="0"/>
      <border diagonalUp="0" diagonalDown="0" outline="0">
        <left style="thin">
          <color theme="1" tint="0.499984740745262"/>
        </left>
        <right style="thin">
          <color theme="1" tint="0.499984740745262"/>
        </right>
        <top style="thin">
          <color theme="1" tint="0.499984740745262"/>
        </top>
        <bottom style="thin">
          <color theme="1" tint="0.499984740745262"/>
        </bottom>
      </border>
    </dxf>
    <dxf>
      <font>
        <b val="0"/>
        <i val="0"/>
        <strike val="0"/>
        <condense val="0"/>
        <extend val="0"/>
        <outline val="0"/>
        <shadow val="0"/>
        <u val="none"/>
        <vertAlign val="baseline"/>
        <sz val="14"/>
        <color rgb="FF595959"/>
        <name val="Arimo"/>
        <scheme val="none"/>
      </font>
      <fill>
        <patternFill patternType="solid">
          <fgColor indexed="64"/>
          <bgColor theme="0"/>
        </patternFill>
      </fill>
      <alignment horizontal="left" vertical="center" textRotation="0" wrapText="1" indent="1" justifyLastLine="0" shrinkToFit="0" readingOrder="0"/>
      <border diagonalUp="0" diagonalDown="0" outline="0">
        <left style="thin">
          <color theme="1" tint="0.499984740745262"/>
        </left>
        <right style="thin">
          <color theme="1" tint="0.499984740745262"/>
        </right>
        <top style="thin">
          <color theme="1" tint="0.499984740745262"/>
        </top>
        <bottom style="thin">
          <color theme="1" tint="0.499984740745262"/>
        </bottom>
      </border>
    </dxf>
    <dxf>
      <font>
        <b val="0"/>
        <i val="0"/>
        <strike val="0"/>
        <condense val="0"/>
        <extend val="0"/>
        <outline val="0"/>
        <shadow val="0"/>
        <u val="none"/>
        <vertAlign val="baseline"/>
        <sz val="14"/>
        <color rgb="FF595959"/>
        <name val="Arimo"/>
        <scheme val="none"/>
      </font>
      <numFmt numFmtId="0" formatCode="General"/>
      <fill>
        <patternFill patternType="solid">
          <fgColor indexed="64"/>
          <bgColor rgb="FF9ACE9F"/>
        </patternFill>
      </fill>
      <alignment horizontal="left" vertical="center" textRotation="0" wrapText="1" indent="1" justifyLastLine="0" shrinkToFit="0" readingOrder="0"/>
      <border diagonalUp="0" diagonalDown="0">
        <left style="thin">
          <color theme="1" tint="0.499984740745262"/>
        </left>
        <right style="thin">
          <color theme="1" tint="0.499984740745262"/>
        </right>
        <top style="thin">
          <color theme="1" tint="0.499984740745262"/>
        </top>
        <bottom style="thin">
          <color theme="1" tint="0.499984740745262"/>
        </bottom>
        <vertical/>
        <horizontal/>
      </border>
    </dxf>
    <dxf>
      <font>
        <b val="0"/>
        <i val="0"/>
        <strike val="0"/>
        <condense val="0"/>
        <extend val="0"/>
        <outline val="0"/>
        <shadow val="0"/>
        <u val="none"/>
        <vertAlign val="baseline"/>
        <sz val="14"/>
        <color rgb="FF595959"/>
        <name val="Arimo"/>
        <scheme val="none"/>
      </font>
      <numFmt numFmtId="0" formatCode="General"/>
      <fill>
        <patternFill patternType="none">
          <fgColor indexed="64"/>
          <bgColor theme="0"/>
        </patternFill>
      </fill>
      <alignment horizontal="left" vertical="center" textRotation="0" wrapText="1" indent="1" justifyLastLine="0" shrinkToFit="0" readingOrder="0"/>
      <border diagonalUp="0" diagonalDown="0" outline="0">
        <left style="thin">
          <color theme="1" tint="0.499984740745262"/>
        </left>
        <right style="thin">
          <color theme="1" tint="0.499984740745262"/>
        </right>
        <top style="thin">
          <color theme="1" tint="0.499984740745262"/>
        </top>
        <bottom style="thin">
          <color theme="1" tint="0.499984740745262"/>
        </bottom>
      </border>
    </dxf>
    <dxf>
      <fill>
        <patternFill>
          <bgColor theme="0"/>
        </patternFill>
      </fill>
    </dxf>
    <dxf>
      <fill>
        <patternFill>
          <bgColor theme="0"/>
        </patternFill>
      </fill>
    </dxf>
    <dxf>
      <fill>
        <patternFill>
          <bgColor theme="0"/>
        </patternFill>
      </fill>
    </dxf>
    <dxf>
      <fill>
        <patternFill>
          <bgColor theme="0"/>
        </patternFill>
      </fill>
      <border outline="0">
        <left style="thin">
          <color theme="1" tint="0.499984740745262"/>
        </left>
      </border>
    </dxf>
    <dxf>
      <font>
        <b val="0"/>
        <i val="0"/>
        <strike val="0"/>
        <condense val="0"/>
        <extend val="0"/>
        <outline val="0"/>
        <shadow val="0"/>
        <u val="none"/>
        <vertAlign val="baseline"/>
        <sz val="14"/>
        <color rgb="FF595959"/>
        <name val="Arimo"/>
        <scheme val="none"/>
      </font>
      <fill>
        <patternFill patternType="solid">
          <fgColor indexed="64"/>
          <bgColor theme="0"/>
        </patternFill>
      </fill>
      <alignment horizontal="left" vertical="top" textRotation="0" wrapText="1" indent="1" justifyLastLine="0" shrinkToFit="0" readingOrder="0"/>
      <border diagonalUp="0" diagonalDown="0" outline="0">
        <left style="medium">
          <color theme="4" tint="-0.249977111117893"/>
        </left>
        <right style="thin">
          <color theme="1" tint="0.499984740745262"/>
        </right>
        <top style="thin">
          <color theme="1" tint="0.499984740745262"/>
        </top>
        <bottom style="thin">
          <color theme="1" tint="0.499984740745262"/>
        </bottom>
      </border>
    </dxf>
    <dxf>
      <font>
        <b val="0"/>
        <i val="0"/>
        <strike val="0"/>
        <condense val="0"/>
        <extend val="0"/>
        <outline val="0"/>
        <shadow val="0"/>
        <u val="none"/>
        <vertAlign val="baseline"/>
        <sz val="14"/>
        <color rgb="FF595959"/>
        <name val="Arimo"/>
        <scheme val="none"/>
      </font>
      <fill>
        <patternFill patternType="solid">
          <fgColor indexed="64"/>
          <bgColor theme="0"/>
        </patternFill>
      </fill>
      <alignment horizontal="left" vertical="top" textRotation="0" wrapText="1" indent="1" justifyLastLine="0" shrinkToFit="0" readingOrder="0"/>
      <border diagonalUp="0" diagonalDown="0" outline="0">
        <left/>
        <right style="thin">
          <color theme="1" tint="0.499984740745262"/>
        </right>
        <top style="thin">
          <color auto="1"/>
        </top>
        <bottom style="thin">
          <color auto="1"/>
        </bottom>
      </border>
    </dxf>
    <dxf>
      <font>
        <b val="0"/>
        <i val="0"/>
        <strike val="0"/>
        <condense val="0"/>
        <extend val="0"/>
        <outline val="0"/>
        <shadow val="0"/>
        <u val="none"/>
        <vertAlign val="baseline"/>
        <sz val="14"/>
        <color rgb="FF595959"/>
        <name val="Arimo"/>
        <scheme val="none"/>
      </font>
      <numFmt numFmtId="30" formatCode="@"/>
      <fill>
        <patternFill patternType="none">
          <fgColor indexed="64"/>
          <bgColor indexed="65"/>
        </patternFill>
      </fill>
      <alignment horizontal="left" vertical="center" textRotation="0" wrapText="1" indent="1" justifyLastLine="0" shrinkToFit="0" readingOrder="0"/>
      <border diagonalUp="0" diagonalDown="0" outline="0">
        <left style="thin">
          <color theme="1" tint="0.499984740745262"/>
        </left>
        <right style="thin">
          <color theme="1" tint="0.499984740745262"/>
        </right>
        <top style="thin">
          <color theme="1" tint="0.499984740745262"/>
        </top>
        <bottom style="thin">
          <color theme="1" tint="0.499984740745262"/>
        </bottom>
      </border>
    </dxf>
    <dxf>
      <font>
        <b val="0"/>
        <i val="0"/>
        <strike val="0"/>
        <condense val="0"/>
        <extend val="0"/>
        <outline val="0"/>
        <shadow val="0"/>
        <u val="none"/>
        <vertAlign val="baseline"/>
        <sz val="14"/>
        <color rgb="FF595959"/>
        <name val="Arimo"/>
        <scheme val="none"/>
      </font>
      <numFmt numFmtId="30" formatCode="@"/>
      <fill>
        <patternFill patternType="none">
          <fgColor indexed="64"/>
          <bgColor indexed="65"/>
        </patternFill>
      </fill>
      <alignment horizontal="left" vertical="center" textRotation="0" wrapText="1" indent="1" justifyLastLine="0" shrinkToFit="0" readingOrder="0"/>
      <border diagonalUp="0" diagonalDown="0" outline="0">
        <left style="thin">
          <color theme="1" tint="0.499984740745262"/>
        </left>
        <right style="thin">
          <color theme="1" tint="0.499984740745262"/>
        </right>
        <top style="thin">
          <color theme="1" tint="0.499984740745262"/>
        </top>
        <bottom style="thin">
          <color theme="1" tint="0.499984740745262"/>
        </bottom>
      </border>
    </dxf>
    <dxf>
      <font>
        <b val="0"/>
        <i val="0"/>
        <strike val="0"/>
        <condense val="0"/>
        <extend val="0"/>
        <outline val="0"/>
        <shadow val="0"/>
        <u val="none"/>
        <vertAlign val="baseline"/>
        <sz val="14"/>
        <color rgb="FF595959"/>
        <name val="Arimo"/>
        <scheme val="none"/>
      </font>
      <numFmt numFmtId="30" formatCode="@"/>
      <fill>
        <patternFill patternType="none">
          <fgColor indexed="64"/>
          <bgColor indexed="65"/>
        </patternFill>
      </fill>
      <alignment horizontal="left" vertical="center" textRotation="0" wrapText="1" indent="1" justifyLastLine="0" shrinkToFit="0" readingOrder="0"/>
      <border diagonalUp="0" diagonalDown="0" outline="0">
        <left style="thin">
          <color theme="1" tint="0.499984740745262"/>
        </left>
        <right style="thin">
          <color theme="1" tint="0.499984740745262"/>
        </right>
        <top style="thin">
          <color theme="1" tint="0.499984740745262"/>
        </top>
        <bottom style="thin">
          <color theme="1" tint="0.499984740745262"/>
        </bottom>
      </border>
    </dxf>
    <dxf>
      <font>
        <b val="0"/>
        <i val="0"/>
        <strike val="0"/>
        <condense val="0"/>
        <extend val="0"/>
        <outline val="0"/>
        <shadow val="0"/>
        <u val="none"/>
        <vertAlign val="baseline"/>
        <sz val="14"/>
        <color rgb="FF595959"/>
        <name val="Arimo"/>
        <scheme val="none"/>
      </font>
      <numFmt numFmtId="30" formatCode="@"/>
      <fill>
        <patternFill patternType="solid">
          <fgColor indexed="64"/>
          <bgColor theme="0"/>
        </patternFill>
      </fill>
      <alignment horizontal="left" vertical="center" textRotation="0" wrapText="1" indent="1" justifyLastLine="0" shrinkToFit="0" readingOrder="0"/>
      <border diagonalUp="0" diagonalDown="0" outline="0">
        <left style="thin">
          <color theme="1" tint="0.499984740745262"/>
        </left>
        <right style="thin">
          <color theme="1" tint="0.499984740745262"/>
        </right>
        <top style="thin">
          <color theme="1" tint="0.499984740745262"/>
        </top>
        <bottom style="thin">
          <color theme="1" tint="0.499984740745262"/>
        </bottom>
      </border>
    </dxf>
    <dxf>
      <font>
        <b val="0"/>
        <i val="0"/>
        <strike val="0"/>
        <condense val="0"/>
        <extend val="0"/>
        <outline val="0"/>
        <shadow val="0"/>
        <u val="none"/>
        <vertAlign val="baseline"/>
        <sz val="14"/>
        <color rgb="FF595959"/>
        <name val="Arimo"/>
        <scheme val="none"/>
      </font>
      <fill>
        <patternFill patternType="solid">
          <fgColor indexed="64"/>
          <bgColor theme="0"/>
        </patternFill>
      </fill>
      <alignment horizontal="left" vertical="center" textRotation="0" wrapText="1" indent="1" justifyLastLine="0" shrinkToFit="0" readingOrder="0"/>
      <border diagonalUp="0" diagonalDown="0" outline="0">
        <left style="thin">
          <color theme="1" tint="0.499984740745262"/>
        </left>
        <right style="thin">
          <color theme="1" tint="0.499984740745262"/>
        </right>
        <top style="thin">
          <color theme="1" tint="0.499984740745262"/>
        </top>
        <bottom style="thin">
          <color theme="1" tint="0.499984740745262"/>
        </bottom>
      </border>
    </dxf>
    <dxf>
      <font>
        <b/>
        <i val="0"/>
        <strike val="0"/>
        <condense val="0"/>
        <extend val="0"/>
        <outline val="0"/>
        <shadow val="0"/>
        <u val="none"/>
        <vertAlign val="baseline"/>
        <sz val="14"/>
        <color rgb="FF595959"/>
        <name val="Arimo"/>
        <scheme val="none"/>
      </font>
      <numFmt numFmtId="0" formatCode="General"/>
      <fill>
        <patternFill patternType="solid">
          <fgColor indexed="64"/>
          <bgColor rgb="FFDCE6F1"/>
        </patternFill>
      </fill>
      <alignment horizontal="left" vertical="center" textRotation="0" wrapText="1" indent="1" justifyLastLine="0" shrinkToFit="0" readingOrder="0"/>
      <border diagonalUp="0" diagonalDown="0" outline="0">
        <left style="thin">
          <color theme="3" tint="0.39997558519241921"/>
        </left>
        <right style="thin">
          <color theme="1" tint="0.499984740745262"/>
        </right>
        <top style="thin">
          <color theme="3" tint="0.39997558519241921"/>
        </top>
        <bottom style="thin">
          <color theme="3" tint="0.39997558519241921"/>
        </bottom>
      </border>
    </dxf>
    <dxf>
      <border outline="0">
        <right style="thin">
          <color indexed="64"/>
        </right>
        <top style="thin">
          <color indexed="64"/>
        </top>
        <bottom style="thin">
          <color indexed="64"/>
        </bottom>
      </border>
    </dxf>
    <dxf>
      <font>
        <b val="0"/>
        <i val="0"/>
        <strike val="0"/>
        <condense val="0"/>
        <extend val="0"/>
        <outline val="0"/>
        <shadow val="0"/>
        <u val="none"/>
        <vertAlign val="baseline"/>
        <sz val="14"/>
        <color rgb="FF595959"/>
        <name val="Arimo"/>
        <scheme val="none"/>
      </font>
      <fill>
        <patternFill patternType="solid">
          <fgColor indexed="64"/>
          <bgColor theme="0"/>
        </patternFill>
      </fill>
      <alignment horizontal="left" vertical="center" textRotation="0" wrapText="1" indent="1" justifyLastLine="0" shrinkToFit="0" readingOrder="0"/>
    </dxf>
    <dxf>
      <border outline="0">
        <bottom style="thin">
          <color indexed="64"/>
        </bottom>
      </border>
    </dxf>
    <dxf>
      <font>
        <b/>
        <i val="0"/>
        <strike val="0"/>
        <condense val="0"/>
        <extend val="0"/>
        <outline val="0"/>
        <shadow val="0"/>
        <u val="none"/>
        <vertAlign val="baseline"/>
        <sz val="15"/>
        <color theme="1"/>
        <name val="Arimo"/>
        <scheme val="none"/>
      </font>
      <fill>
        <patternFill patternType="solid">
          <fgColor indexed="64"/>
          <bgColor theme="0" tint="-0.14996795556505021"/>
        </patternFill>
      </fill>
      <alignment horizontal="left" vertical="center" textRotation="0" wrapText="1" indent="1" justifyLastLine="0" shrinkToFit="0" readingOrder="0"/>
      <border diagonalUp="0" diagonalDown="0" outline="0">
        <left style="thin">
          <color indexed="64"/>
        </left>
        <right style="thin">
          <color indexed="64"/>
        </right>
        <top/>
        <bottom/>
      </border>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strike val="0"/>
        <outline val="0"/>
        <shadow val="0"/>
        <u val="none"/>
        <vertAlign val="baseline"/>
        <sz val="14"/>
        <color rgb="FF595959"/>
        <name val="Arimo"/>
        <scheme val="none"/>
      </font>
      <fill>
        <patternFill patternType="solid">
          <fgColor indexed="64"/>
          <bgColor theme="0"/>
        </patternFill>
      </fill>
      <alignment horizontal="left" vertical="center" textRotation="0" indent="1" justifyLastLine="0" shrinkToFit="0"/>
      <border diagonalUp="0" diagonalDown="0" outline="0">
        <left style="thin">
          <color theme="1" tint="0.499984740745262"/>
        </left>
        <right style="thin">
          <color theme="1" tint="0.499984740745262"/>
        </right>
        <top style="thin">
          <color theme="1" tint="0.499984740745262"/>
        </top>
        <bottom style="thin">
          <color theme="1" tint="0.499984740745262"/>
        </bottom>
      </border>
    </dxf>
    <dxf>
      <font>
        <b val="0"/>
        <i val="0"/>
        <strike val="0"/>
        <condense val="0"/>
        <extend val="0"/>
        <outline val="0"/>
        <shadow val="0"/>
        <u val="none"/>
        <vertAlign val="baseline"/>
        <sz val="14"/>
        <color rgb="FF595959"/>
        <name val="Arimo"/>
        <scheme val="none"/>
      </font>
      <numFmt numFmtId="0" formatCode="General"/>
      <fill>
        <patternFill patternType="solid">
          <fgColor indexed="64"/>
          <bgColor theme="0"/>
        </patternFill>
      </fill>
      <alignment horizontal="left" vertical="center" textRotation="0" wrapText="1" indent="1" justifyLastLine="0" shrinkToFit="0" readingOrder="0"/>
      <border diagonalUp="0" diagonalDown="0">
        <left style="thin">
          <color theme="1" tint="0.499984740745262"/>
        </left>
        <right style="thin">
          <color theme="1" tint="0.499984740745262"/>
        </right>
        <top style="thin">
          <color theme="1" tint="0.499984740745262"/>
        </top>
        <bottom style="thin">
          <color theme="1" tint="0.499984740745262"/>
        </bottom>
      </border>
      <protection locked="0" hidden="0"/>
    </dxf>
    <dxf>
      <font>
        <b val="0"/>
        <i val="0"/>
        <strike val="0"/>
        <condense val="0"/>
        <extend val="0"/>
        <outline val="0"/>
        <shadow val="0"/>
        <u val="none"/>
        <vertAlign val="baseline"/>
        <sz val="14"/>
        <color rgb="FF595959"/>
        <name val="Arimo"/>
        <scheme val="none"/>
      </font>
      <numFmt numFmtId="0" formatCode="General"/>
      <fill>
        <patternFill patternType="solid">
          <fgColor indexed="64"/>
          <bgColor rgb="FF9ACE9F"/>
        </patternFill>
      </fill>
      <alignment horizontal="left" vertical="center" textRotation="0" wrapText="1" indent="1" justifyLastLine="0" shrinkToFit="0" readingOrder="0"/>
      <border diagonalUp="0" diagonalDown="0">
        <left style="thin">
          <color rgb="FF008000"/>
        </left>
        <right style="thin">
          <color rgb="FF008000"/>
        </right>
        <top style="thin">
          <color rgb="FF008000"/>
        </top>
        <bottom style="thin">
          <color rgb="FF008000"/>
        </bottom>
        <vertical/>
        <horizontal style="thin">
          <color rgb="FF008000"/>
        </horizontal>
      </border>
      <protection locked="0" hidden="0"/>
    </dxf>
    <dxf>
      <font>
        <b val="0"/>
        <i val="0"/>
        <strike val="0"/>
        <condense val="0"/>
        <extend val="0"/>
        <outline val="0"/>
        <shadow val="0"/>
        <u val="none"/>
        <vertAlign val="baseline"/>
        <sz val="14"/>
        <color rgb="FF595959"/>
        <name val="Arimo"/>
        <scheme val="none"/>
      </font>
      <fill>
        <patternFill patternType="solid">
          <fgColor indexed="64"/>
          <bgColor theme="0"/>
        </patternFill>
      </fill>
      <alignment horizontal="left" vertical="center" textRotation="0" wrapText="1" indent="1" justifyLastLine="0" shrinkToFit="0" readingOrder="0"/>
      <border diagonalUp="0" diagonalDown="0" outline="0">
        <left style="thin">
          <color theme="1" tint="0.499984740745262"/>
        </left>
        <right style="thin">
          <color theme="1" tint="0.499984740745262"/>
        </right>
        <top style="thin">
          <color theme="1" tint="0.499984740745262"/>
        </top>
        <bottom style="thin">
          <color theme="1" tint="0.499984740745262"/>
        </bottom>
      </border>
      <protection locked="0" hidden="0"/>
    </dxf>
    <dxf>
      <font>
        <b val="0"/>
        <i val="0"/>
        <strike val="0"/>
        <condense val="0"/>
        <extend val="0"/>
        <outline val="0"/>
        <shadow val="0"/>
        <u val="none"/>
        <vertAlign val="baseline"/>
        <sz val="14"/>
        <color rgb="FF595959"/>
        <name val="Arimo"/>
        <scheme val="none"/>
      </font>
      <numFmt numFmtId="0" formatCode="General"/>
      <fill>
        <patternFill patternType="solid">
          <fgColor indexed="64"/>
          <bgColor theme="0"/>
        </patternFill>
      </fill>
      <alignment horizontal="left" vertical="center" textRotation="0" wrapText="1" indent="1" justifyLastLine="0" shrinkToFit="0" readingOrder="0"/>
      <border diagonalUp="0" diagonalDown="0">
        <left style="thin">
          <color theme="1" tint="0.499984740745262"/>
        </left>
        <right style="thin">
          <color theme="1" tint="0.499984740745262"/>
        </right>
        <top style="thin">
          <color theme="1" tint="0.499984740745262"/>
        </top>
        <bottom style="thin">
          <color theme="1" tint="0.499984740745262"/>
        </bottom>
      </border>
      <protection locked="0" hidden="0"/>
    </dxf>
    <dxf>
      <font>
        <b val="0"/>
        <i val="0"/>
        <strike val="0"/>
        <condense val="0"/>
        <extend val="0"/>
        <outline val="0"/>
        <shadow val="0"/>
        <u val="none"/>
        <vertAlign val="baseline"/>
        <sz val="14"/>
        <color rgb="FF595959"/>
        <name val="Arimo"/>
        <scheme val="none"/>
      </font>
      <numFmt numFmtId="0" formatCode="General"/>
      <fill>
        <patternFill patternType="solid">
          <fgColor indexed="64"/>
          <bgColor theme="0"/>
        </patternFill>
      </fill>
      <alignment horizontal="left" vertical="center" textRotation="0" wrapText="1" indent="1" justifyLastLine="0" shrinkToFit="0" readingOrder="0"/>
      <border diagonalUp="0" diagonalDown="0">
        <left style="thin">
          <color theme="1" tint="0.499984740745262"/>
        </left>
        <right style="thin">
          <color theme="1" tint="0.499984740745262"/>
        </right>
        <top style="thin">
          <color theme="1" tint="0.499984740745262"/>
        </top>
        <bottom style="thin">
          <color theme="1" tint="0.499984740745262"/>
        </bottom>
      </border>
      <protection locked="0" hidden="0"/>
    </dxf>
    <dxf>
      <font>
        <b val="0"/>
        <i val="0"/>
        <strike val="0"/>
        <condense val="0"/>
        <extend val="0"/>
        <outline val="0"/>
        <shadow val="0"/>
        <u val="none"/>
        <vertAlign val="baseline"/>
        <sz val="14"/>
        <color rgb="FF595959"/>
        <name val="Arimo"/>
        <scheme val="none"/>
      </font>
      <numFmt numFmtId="0" formatCode="General"/>
      <fill>
        <patternFill patternType="solid">
          <fgColor indexed="64"/>
          <bgColor theme="0"/>
        </patternFill>
      </fill>
      <alignment horizontal="left" vertical="center" textRotation="0" wrapText="0" indent="1" justifyLastLine="0" shrinkToFit="0" readingOrder="0"/>
      <border diagonalUp="0" diagonalDown="0">
        <left style="thin">
          <color theme="1" tint="0.499984740745262"/>
        </left>
        <right style="thin">
          <color theme="1" tint="0.499984740745262"/>
        </right>
        <top style="thin">
          <color theme="1" tint="0.499984740745262"/>
        </top>
        <bottom style="thin">
          <color theme="1" tint="0.499984740745262"/>
        </bottom>
      </border>
      <protection locked="0" hidden="0"/>
    </dxf>
    <dxf>
      <font>
        <b val="0"/>
        <i val="0"/>
        <strike val="0"/>
        <condense val="0"/>
        <extend val="0"/>
        <outline val="0"/>
        <shadow val="0"/>
        <u val="none"/>
        <vertAlign val="baseline"/>
        <sz val="14"/>
        <color rgb="FF595959"/>
        <name val="Arimo"/>
        <scheme val="none"/>
      </font>
      <numFmt numFmtId="0" formatCode="General"/>
      <fill>
        <patternFill patternType="solid">
          <fgColor indexed="64"/>
          <bgColor theme="0"/>
        </patternFill>
      </fill>
      <alignment horizontal="left" vertical="center" textRotation="0" wrapText="1" indent="1" justifyLastLine="0" shrinkToFit="0" readingOrder="0"/>
      <border diagonalUp="0" diagonalDown="0">
        <left style="thin">
          <color theme="1" tint="0.499984740745262"/>
        </left>
        <right style="thin">
          <color theme="1" tint="0.499984740745262"/>
        </right>
        <top/>
        <bottom style="thin">
          <color theme="1" tint="0.499984740745262"/>
        </bottom>
        <vertical/>
        <horizontal/>
      </border>
      <protection locked="0" hidden="0"/>
    </dxf>
    <dxf>
      <font>
        <b val="0"/>
        <i val="0"/>
        <strike val="0"/>
        <condense val="0"/>
        <extend val="0"/>
        <outline val="0"/>
        <shadow val="0"/>
        <u val="none"/>
        <vertAlign val="baseline"/>
        <sz val="14"/>
        <color rgb="FF595959"/>
        <name val="Arimo"/>
        <scheme val="none"/>
      </font>
      <numFmt numFmtId="0" formatCode="General"/>
      <fill>
        <patternFill patternType="solid">
          <fgColor indexed="64"/>
          <bgColor theme="0"/>
        </patternFill>
      </fill>
      <alignment horizontal="left" vertical="center" textRotation="0" wrapText="1" indent="1" justifyLastLine="0" shrinkToFit="0" readingOrder="0"/>
      <border diagonalUp="0" diagonalDown="0">
        <left style="thin">
          <color theme="1" tint="0.499984740745262"/>
        </left>
        <right style="thin">
          <color theme="1" tint="0.499984740745262"/>
        </right>
        <top style="thin">
          <color theme="1" tint="0.499984740745262"/>
        </top>
        <bottom style="thin">
          <color theme="1" tint="0.499984740745262"/>
        </bottom>
      </border>
      <protection locked="0" hidden="0"/>
    </dxf>
    <dxf>
      <font>
        <b val="0"/>
        <i val="0"/>
        <strike val="0"/>
        <condense val="0"/>
        <extend val="0"/>
        <outline val="0"/>
        <shadow val="0"/>
        <u val="none"/>
        <vertAlign val="baseline"/>
        <sz val="14"/>
        <color rgb="FF595959"/>
        <name val="Arimo"/>
        <scheme val="none"/>
      </font>
      <numFmt numFmtId="0" formatCode="General"/>
      <fill>
        <patternFill patternType="solid">
          <fgColor indexed="64"/>
          <bgColor theme="0"/>
        </patternFill>
      </fill>
      <alignment horizontal="left" vertical="center" textRotation="0" wrapText="1" indent="1" justifyLastLine="0" shrinkToFit="0" readingOrder="0"/>
      <border diagonalUp="0" diagonalDown="0">
        <left style="thin">
          <color theme="3" tint="0.39997558519241921"/>
        </left>
        <right style="thin">
          <color theme="1" tint="0.499984740745262"/>
        </right>
        <top style="thin">
          <color theme="1" tint="0.499984740745262"/>
        </top>
        <bottom style="thin">
          <color theme="1" tint="0.499984740745262"/>
        </bottom>
      </border>
      <protection locked="0" hidden="0"/>
    </dxf>
    <dxf>
      <font>
        <b val="0"/>
        <i val="0"/>
        <strike val="0"/>
        <condense val="0"/>
        <extend val="0"/>
        <outline val="0"/>
        <shadow val="0"/>
        <u val="none"/>
        <vertAlign val="baseline"/>
        <sz val="14"/>
        <color rgb="FF595959"/>
        <name val="Arimo"/>
        <scheme val="none"/>
      </font>
      <numFmt numFmtId="0" formatCode="General"/>
      <fill>
        <patternFill patternType="solid">
          <fgColor indexed="64"/>
          <bgColor rgb="FFDCE6F1"/>
        </patternFill>
      </fill>
      <alignment horizontal="left" vertical="center" textRotation="0" wrapText="1" indent="1" justifyLastLine="0" shrinkToFit="0" readingOrder="0"/>
      <border diagonalUp="0" diagonalDown="0" outline="0">
        <left style="thin">
          <color theme="3" tint="0.39997558519241921"/>
        </left>
        <right style="thin">
          <color theme="3" tint="0.39997558519241921"/>
        </right>
        <top style="thin">
          <color theme="3" tint="0.39997558519241921"/>
        </top>
        <bottom style="thin">
          <color theme="3" tint="0.39997558519241921"/>
        </bottom>
      </border>
      <protection locked="0" hidden="0"/>
    </dxf>
    <dxf>
      <font>
        <b val="0"/>
        <i val="0"/>
        <strike val="0"/>
        <condense val="0"/>
        <extend val="0"/>
        <outline val="0"/>
        <shadow val="0"/>
        <u val="none"/>
        <vertAlign val="baseline"/>
        <sz val="14"/>
        <color rgb="FF595959"/>
        <name val="Arimo"/>
        <scheme val="none"/>
      </font>
      <numFmt numFmtId="0" formatCode="General"/>
      <fill>
        <patternFill patternType="solid">
          <fgColor indexed="64"/>
          <bgColor rgb="FFDCE6F1"/>
        </patternFill>
      </fill>
      <alignment horizontal="left" vertical="center" textRotation="0" wrapText="1" indent="1" justifyLastLine="0" shrinkToFit="0" readingOrder="0"/>
      <border diagonalUp="0" diagonalDown="0" outline="0">
        <left style="thin">
          <color theme="3" tint="0.39997558519241921"/>
        </left>
        <right style="thin">
          <color theme="3" tint="0.39997558519241921"/>
        </right>
        <top style="thin">
          <color theme="3" tint="0.39997558519241921"/>
        </top>
        <bottom style="thin">
          <color theme="3" tint="0.39997558519241921"/>
        </bottom>
      </border>
      <protection locked="0" hidden="0"/>
    </dxf>
    <dxf>
      <font>
        <b val="0"/>
        <i val="0"/>
        <strike val="0"/>
        <condense val="0"/>
        <extend val="0"/>
        <outline val="0"/>
        <shadow val="0"/>
        <u val="none"/>
        <vertAlign val="baseline"/>
        <sz val="14"/>
        <color rgb="FF595959"/>
        <name val="Arimo"/>
        <scheme val="none"/>
      </font>
      <fill>
        <patternFill patternType="solid">
          <fgColor indexed="64"/>
          <bgColor rgb="FFDCE6F1"/>
        </patternFill>
      </fill>
      <alignment horizontal="center" vertical="center" textRotation="0" wrapText="1" indent="0" justifyLastLine="0" shrinkToFit="0" readingOrder="0"/>
      <border diagonalUp="0" diagonalDown="0" outline="0">
        <left style="thin">
          <color theme="3" tint="0.39997558519241921"/>
        </left>
        <right style="thin">
          <color theme="3" tint="0.39997558519241921"/>
        </right>
        <top style="thin">
          <color theme="3" tint="0.39997558519241921"/>
        </top>
        <bottom style="thin">
          <color theme="3" tint="0.39997558519241921"/>
        </bottom>
      </border>
      <protection locked="0" hidden="0"/>
    </dxf>
    <dxf>
      <border outline="0">
        <top style="thin">
          <color indexed="64"/>
        </top>
      </border>
    </dxf>
    <dxf>
      <border outline="0">
        <left style="medium">
          <color indexed="64"/>
        </left>
        <right style="medium">
          <color indexed="64"/>
        </right>
        <top style="medium">
          <color indexed="64"/>
        </top>
      </border>
    </dxf>
    <dxf>
      <font>
        <b val="0"/>
        <i val="0"/>
        <strike val="0"/>
        <condense val="0"/>
        <extend val="0"/>
        <outline val="0"/>
        <shadow val="0"/>
        <u val="none"/>
        <vertAlign val="baseline"/>
        <sz val="14"/>
        <color rgb="FF595959"/>
        <name val="Arimo"/>
        <scheme val="none"/>
      </font>
      <fill>
        <patternFill patternType="none">
          <fgColor indexed="64"/>
          <bgColor indexed="65"/>
        </patternFill>
      </fill>
      <alignment horizontal="left" vertical="center" textRotation="0" wrapText="1" indent="1" justifyLastLine="0" shrinkToFit="0" readingOrder="0"/>
      <protection locked="0" hidden="0"/>
    </dxf>
    <dxf>
      <border>
        <bottom style="thin">
          <color theme="1" tint="0.249977111117893"/>
        </bottom>
      </border>
    </dxf>
    <dxf>
      <font>
        <strike val="0"/>
        <outline val="0"/>
        <shadow val="0"/>
        <u val="none"/>
        <vertAlign val="baseline"/>
        <sz val="15"/>
        <name val="Arimo"/>
        <scheme val="none"/>
      </font>
      <alignment horizontal="left" vertical="center" textRotation="0" indent="1" justifyLastLine="0" shrinkToFit="0"/>
      <border diagonalUp="0" diagonalDown="0">
        <left style="thin">
          <color theme="1" tint="0.249977111117893"/>
        </left>
        <right style="thin">
          <color theme="1" tint="0.249977111117893"/>
        </right>
        <top/>
        <bottom/>
        <vertical style="thin">
          <color theme="1" tint="0.249977111117893"/>
        </vertical>
        <horizontal/>
      </border>
    </dxf>
    <dxf>
      <fill>
        <patternFill>
          <bgColor rgb="FFFFFF00"/>
        </patternFill>
      </fill>
    </dxf>
    <dxf>
      <fill>
        <patternFill>
          <bgColor rgb="FFFFFF00"/>
        </patternFill>
      </fill>
    </dxf>
    <dxf>
      <fill>
        <patternFill>
          <bgColor rgb="FFFFFF00"/>
        </patternFill>
      </fill>
    </dxf>
    <dxf>
      <fill>
        <patternFill>
          <bgColor rgb="FFFFFF00"/>
        </patternFill>
      </fill>
    </dxf>
    <dxf>
      <font>
        <b val="0"/>
        <i val="0"/>
        <strike val="0"/>
        <condense val="0"/>
        <extend val="0"/>
        <outline val="0"/>
        <shadow val="0"/>
        <u val="none"/>
        <vertAlign val="baseline"/>
        <sz val="14"/>
        <color rgb="FF595959"/>
        <name val="Arimo"/>
        <scheme val="none"/>
      </font>
      <numFmt numFmtId="0" formatCode="General"/>
      <fill>
        <patternFill patternType="none">
          <fgColor indexed="64"/>
          <bgColor indexed="65"/>
        </patternFill>
      </fill>
      <alignment horizontal="left" vertical="center" textRotation="0" wrapText="1" indent="1" justifyLastLine="0" shrinkToFit="0" readingOrder="0"/>
      <border diagonalUp="0" diagonalDown="0">
        <left style="thin">
          <color theme="0" tint="-0.499984740745262"/>
        </left>
        <right style="thin">
          <color theme="0" tint="-0.499984740745262"/>
        </right>
        <top/>
        <bottom style="thin">
          <color theme="0" tint="-0.499984740745262"/>
        </bottom>
        <vertical/>
        <horizontal/>
      </border>
      <protection locked="0" hidden="0"/>
    </dxf>
    <dxf>
      <font>
        <b val="0"/>
        <i val="0"/>
        <strike val="0"/>
        <condense val="0"/>
        <extend val="0"/>
        <outline val="0"/>
        <shadow val="0"/>
        <u val="none"/>
        <vertAlign val="baseline"/>
        <sz val="12"/>
        <color rgb="FF595959"/>
        <name val="Arimo"/>
        <scheme val="none"/>
      </font>
      <fill>
        <patternFill patternType="none">
          <fgColor indexed="64"/>
          <bgColor indexed="65"/>
        </patternFill>
      </fill>
      <alignment horizontal="left" vertical="center" textRotation="0" wrapText="1" indent="1" justifyLastLine="0" shrinkToFit="0" readingOrder="0"/>
      <border diagonalUp="0" diagonalDown="0" outline="0">
        <left/>
        <right/>
        <top/>
        <bottom/>
      </border>
      <protection locked="0" hidden="0"/>
    </dxf>
    <dxf>
      <font>
        <b val="0"/>
        <i val="0"/>
        <strike val="0"/>
        <condense val="0"/>
        <extend val="0"/>
        <outline val="0"/>
        <shadow val="0"/>
        <u val="none"/>
        <vertAlign val="baseline"/>
        <sz val="14"/>
        <color rgb="FF595959"/>
        <name val="Arimo"/>
        <scheme val="none"/>
      </font>
      <numFmt numFmtId="0" formatCode="General"/>
      <fill>
        <patternFill patternType="none">
          <fgColor indexed="64"/>
          <bgColor indexed="65"/>
        </patternFill>
      </fill>
      <alignment horizontal="left" vertical="center" textRotation="0" wrapText="1" indent="1" justifyLastLine="0" shrinkToFit="0" readingOrder="0"/>
      <border diagonalUp="0" diagonalDown="0">
        <left style="thin">
          <color theme="0" tint="-0.499984740745262"/>
        </left>
        <right style="thin">
          <color theme="0" tint="-0.499984740745262"/>
        </right>
        <top/>
        <bottom style="thin">
          <color theme="0" tint="-0.499984740745262"/>
        </bottom>
        <vertical/>
        <horizontal/>
      </border>
      <protection locked="0" hidden="0"/>
    </dxf>
    <dxf>
      <font>
        <b val="0"/>
        <i val="0"/>
        <strike val="0"/>
        <condense val="0"/>
        <extend val="0"/>
        <outline val="0"/>
        <shadow val="0"/>
        <u val="none"/>
        <vertAlign val="baseline"/>
        <sz val="12"/>
        <color rgb="FF595959"/>
        <name val="Arimo"/>
        <scheme val="none"/>
      </font>
      <fill>
        <patternFill patternType="none">
          <fgColor indexed="64"/>
          <bgColor indexed="65"/>
        </patternFill>
      </fill>
      <alignment horizontal="left" vertical="center" textRotation="0" wrapText="1" indent="1" justifyLastLine="0" shrinkToFit="0" readingOrder="0"/>
      <border diagonalUp="0" diagonalDown="0" outline="0">
        <left/>
        <right/>
        <top/>
        <bottom/>
      </border>
      <protection locked="0" hidden="0"/>
    </dxf>
    <dxf>
      <font>
        <b val="0"/>
        <i val="0"/>
        <strike val="0"/>
        <condense val="0"/>
        <extend val="0"/>
        <outline val="0"/>
        <shadow val="0"/>
        <u val="none"/>
        <vertAlign val="baseline"/>
        <sz val="14"/>
        <color rgb="FF595959"/>
        <name val="Arimo"/>
        <scheme val="none"/>
      </font>
      <numFmt numFmtId="0" formatCode="General"/>
      <fill>
        <patternFill patternType="none">
          <fgColor indexed="64"/>
          <bgColor indexed="65"/>
        </patternFill>
      </fill>
      <alignment horizontal="left" vertical="center" textRotation="0" wrapText="1" indent="1" justifyLastLine="0" shrinkToFit="0" readingOrder="0"/>
      <border diagonalUp="0" diagonalDown="0">
        <left style="thin">
          <color theme="0" tint="-0.499984740745262"/>
        </left>
        <right style="thin">
          <color theme="0" tint="-0.499984740745262"/>
        </right>
        <top/>
        <bottom style="thin">
          <color theme="0" tint="-0.499984740745262"/>
        </bottom>
        <vertical/>
        <horizontal/>
      </border>
      <protection locked="0" hidden="0"/>
    </dxf>
    <dxf>
      <font>
        <b val="0"/>
        <i val="0"/>
        <strike val="0"/>
        <condense val="0"/>
        <extend val="0"/>
        <outline val="0"/>
        <shadow val="0"/>
        <u val="none"/>
        <vertAlign val="baseline"/>
        <sz val="12"/>
        <color rgb="FF595959"/>
        <name val="Arimo"/>
        <scheme val="none"/>
      </font>
      <fill>
        <patternFill patternType="none">
          <fgColor indexed="64"/>
          <bgColor indexed="65"/>
        </patternFill>
      </fill>
      <alignment horizontal="left" vertical="center" textRotation="0" wrapText="1" indent="1" justifyLastLine="0" shrinkToFit="0" readingOrder="0"/>
      <border diagonalUp="0" diagonalDown="0" outline="0">
        <left/>
        <right/>
        <top/>
        <bottom/>
      </border>
      <protection locked="0" hidden="0"/>
    </dxf>
    <dxf>
      <font>
        <b val="0"/>
        <i val="0"/>
        <strike val="0"/>
        <condense val="0"/>
        <extend val="0"/>
        <outline val="0"/>
        <shadow val="0"/>
        <u val="none"/>
        <vertAlign val="baseline"/>
        <sz val="14"/>
        <color rgb="FF595959"/>
        <name val="Arimo"/>
        <scheme val="none"/>
      </font>
      <numFmt numFmtId="0" formatCode="General"/>
      <fill>
        <patternFill patternType="none">
          <fgColor indexed="64"/>
          <bgColor indexed="65"/>
        </patternFill>
      </fill>
      <alignment horizontal="left" vertical="center" textRotation="0" wrapText="1" indent="1" justifyLastLine="0" shrinkToFit="0" readingOrder="0"/>
      <border diagonalUp="0" diagonalDown="0">
        <left style="thin">
          <color theme="0" tint="-0.499984740745262"/>
        </left>
        <right style="thin">
          <color theme="0" tint="-0.499984740745262"/>
        </right>
        <top/>
        <bottom style="thin">
          <color theme="0" tint="-0.499984740745262"/>
        </bottom>
        <vertical/>
        <horizontal/>
      </border>
      <protection locked="0" hidden="0"/>
    </dxf>
    <dxf>
      <font>
        <b val="0"/>
        <i val="0"/>
        <strike val="0"/>
        <condense val="0"/>
        <extend val="0"/>
        <outline val="0"/>
        <shadow val="0"/>
        <u val="none"/>
        <vertAlign val="baseline"/>
        <sz val="12"/>
        <color rgb="FF595959"/>
        <name val="Arimo"/>
        <scheme val="none"/>
      </font>
      <fill>
        <patternFill patternType="none">
          <fgColor indexed="64"/>
          <bgColor indexed="65"/>
        </patternFill>
      </fill>
      <alignment horizontal="left" vertical="center" textRotation="0" wrapText="1" indent="1" justifyLastLine="0" shrinkToFit="0" readingOrder="0"/>
      <border diagonalUp="0" diagonalDown="0" outline="0">
        <left/>
        <right/>
        <top/>
        <bottom/>
      </border>
      <protection locked="0" hidden="0"/>
    </dxf>
    <dxf>
      <font>
        <b val="0"/>
        <i val="0"/>
        <strike val="0"/>
        <condense val="0"/>
        <extend val="0"/>
        <outline val="0"/>
        <shadow val="0"/>
        <u val="none"/>
        <vertAlign val="baseline"/>
        <sz val="14"/>
        <color rgb="FF595959"/>
        <name val="Arimo"/>
        <scheme val="none"/>
      </font>
      <numFmt numFmtId="0" formatCode="General"/>
      <fill>
        <patternFill patternType="none">
          <fgColor indexed="64"/>
          <bgColor indexed="65"/>
        </patternFill>
      </fill>
      <alignment horizontal="left" vertical="center" textRotation="0" wrapText="1" indent="1" justifyLastLine="0" shrinkToFit="0" readingOrder="0"/>
      <border diagonalUp="0" diagonalDown="0">
        <left style="thin">
          <color theme="0" tint="-0.499984740745262"/>
        </left>
        <right style="thin">
          <color theme="0" tint="-0.499984740745262"/>
        </right>
        <top/>
        <bottom style="thin">
          <color theme="0" tint="-0.499984740745262"/>
        </bottom>
        <vertical/>
        <horizontal/>
      </border>
      <protection locked="0" hidden="0"/>
    </dxf>
    <dxf>
      <font>
        <b val="0"/>
        <i val="0"/>
        <strike val="0"/>
        <condense val="0"/>
        <extend val="0"/>
        <outline val="0"/>
        <shadow val="0"/>
        <u val="none"/>
        <vertAlign val="baseline"/>
        <sz val="12"/>
        <color rgb="FF595959"/>
        <name val="Arimo"/>
        <scheme val="none"/>
      </font>
      <fill>
        <patternFill patternType="none">
          <fgColor indexed="64"/>
          <bgColor indexed="65"/>
        </patternFill>
      </fill>
      <alignment horizontal="left" vertical="center" textRotation="0" wrapText="1" indent="1" justifyLastLine="0" shrinkToFit="0" readingOrder="0"/>
      <border diagonalUp="0" diagonalDown="0" outline="0">
        <left/>
        <right/>
        <top/>
        <bottom/>
      </border>
      <protection locked="0" hidden="0"/>
    </dxf>
    <dxf>
      <font>
        <b val="0"/>
        <i val="0"/>
        <strike val="0"/>
        <condense val="0"/>
        <extend val="0"/>
        <outline val="0"/>
        <shadow val="0"/>
        <u val="none"/>
        <vertAlign val="baseline"/>
        <sz val="14"/>
        <color rgb="FF595959"/>
        <name val="Arimo"/>
        <scheme val="none"/>
      </font>
      <numFmt numFmtId="0" formatCode="General"/>
      <fill>
        <patternFill patternType="none">
          <fgColor indexed="64"/>
          <bgColor indexed="65"/>
        </patternFill>
      </fill>
      <alignment horizontal="left" vertical="center" textRotation="0" wrapText="1" indent="1" justifyLastLine="0" shrinkToFit="0" readingOrder="0"/>
      <border diagonalUp="0" diagonalDown="0">
        <left style="thin">
          <color theme="0" tint="-0.499984740745262"/>
        </left>
        <right style="thin">
          <color theme="0" tint="-0.499984740745262"/>
        </right>
        <top/>
        <bottom style="thin">
          <color theme="0" tint="-0.499984740745262"/>
        </bottom>
        <vertical/>
        <horizontal/>
      </border>
      <protection locked="0" hidden="0"/>
    </dxf>
    <dxf>
      <font>
        <b val="0"/>
        <i val="0"/>
        <strike val="0"/>
        <condense val="0"/>
        <extend val="0"/>
        <outline val="0"/>
        <shadow val="0"/>
        <u val="none"/>
        <vertAlign val="baseline"/>
        <sz val="12"/>
        <color rgb="FF595959"/>
        <name val="Arimo"/>
        <scheme val="none"/>
      </font>
      <fill>
        <patternFill patternType="none">
          <fgColor indexed="64"/>
          <bgColor indexed="65"/>
        </patternFill>
      </fill>
      <alignment horizontal="left" vertical="center" textRotation="0" wrapText="1" indent="1" justifyLastLine="0" shrinkToFit="0" readingOrder="0"/>
      <border diagonalUp="0" diagonalDown="0" outline="0">
        <left/>
        <right/>
        <top/>
        <bottom/>
      </border>
      <protection locked="0" hidden="0"/>
    </dxf>
    <dxf>
      <font>
        <b val="0"/>
        <i val="0"/>
        <strike val="0"/>
        <condense val="0"/>
        <extend val="0"/>
        <outline val="0"/>
        <shadow val="0"/>
        <u val="none"/>
        <vertAlign val="baseline"/>
        <sz val="14"/>
        <color rgb="FF595959"/>
        <name val="Arimo"/>
        <scheme val="none"/>
      </font>
      <numFmt numFmtId="0" formatCode="General"/>
      <fill>
        <patternFill patternType="none">
          <fgColor indexed="64"/>
          <bgColor indexed="65"/>
        </patternFill>
      </fill>
      <alignment horizontal="left" vertical="center" textRotation="0" wrapText="1" indent="1" justifyLastLine="0" shrinkToFit="0" readingOrder="0"/>
      <border diagonalUp="0" diagonalDown="0">
        <left style="thin">
          <color theme="0" tint="-0.499984740745262"/>
        </left>
        <right style="thin">
          <color theme="0" tint="-0.499984740745262"/>
        </right>
        <top/>
        <bottom style="thin">
          <color theme="0" tint="-0.499984740745262"/>
        </bottom>
        <vertical/>
        <horizontal/>
      </border>
      <protection locked="0" hidden="0"/>
    </dxf>
    <dxf>
      <font>
        <b val="0"/>
        <i val="0"/>
        <strike val="0"/>
        <condense val="0"/>
        <extend val="0"/>
        <outline val="0"/>
        <shadow val="0"/>
        <u val="none"/>
        <vertAlign val="baseline"/>
        <sz val="12"/>
        <color rgb="FF595959"/>
        <name val="Arimo"/>
        <scheme val="none"/>
      </font>
      <fill>
        <patternFill patternType="none">
          <fgColor indexed="64"/>
          <bgColor indexed="65"/>
        </patternFill>
      </fill>
      <alignment horizontal="left" vertical="center" textRotation="0" wrapText="1" indent="1" justifyLastLine="0" shrinkToFit="0" readingOrder="0"/>
      <border diagonalUp="0" diagonalDown="0" outline="0">
        <left/>
        <right/>
        <top/>
        <bottom/>
      </border>
      <protection locked="0" hidden="0"/>
    </dxf>
    <dxf>
      <font>
        <b val="0"/>
        <i val="0"/>
        <strike val="0"/>
        <condense val="0"/>
        <extend val="0"/>
        <outline val="0"/>
        <shadow val="0"/>
        <u val="none"/>
        <vertAlign val="baseline"/>
        <sz val="14"/>
        <color rgb="FF595959"/>
        <name val="Arimo"/>
        <scheme val="none"/>
      </font>
      <numFmt numFmtId="0" formatCode="General"/>
      <fill>
        <patternFill patternType="none">
          <fgColor indexed="64"/>
          <bgColor indexed="65"/>
        </patternFill>
      </fill>
      <alignment horizontal="left" vertical="center" textRotation="0" wrapText="1" indent="1" justifyLastLine="0" shrinkToFit="0" readingOrder="0"/>
      <border diagonalUp="0" diagonalDown="0">
        <left style="thin">
          <color theme="0" tint="-0.499984740745262"/>
        </left>
        <right style="thin">
          <color theme="0" tint="-0.499984740745262"/>
        </right>
        <top/>
        <bottom style="thin">
          <color theme="0" tint="-0.499984740745262"/>
        </bottom>
        <vertical/>
        <horizontal/>
      </border>
      <protection locked="0" hidden="0"/>
    </dxf>
    <dxf>
      <font>
        <b val="0"/>
        <i val="0"/>
        <strike val="0"/>
        <condense val="0"/>
        <extend val="0"/>
        <outline val="0"/>
        <shadow val="0"/>
        <u val="none"/>
        <vertAlign val="baseline"/>
        <sz val="12"/>
        <color rgb="FF595959"/>
        <name val="Arimo"/>
        <scheme val="none"/>
      </font>
      <fill>
        <patternFill patternType="none">
          <fgColor indexed="64"/>
          <bgColor indexed="65"/>
        </patternFill>
      </fill>
      <alignment horizontal="left" vertical="center" textRotation="0" wrapText="1" indent="1" justifyLastLine="0" shrinkToFit="0" readingOrder="0"/>
      <border diagonalUp="0" diagonalDown="0" outline="0">
        <left/>
        <right/>
        <top/>
        <bottom/>
      </border>
      <protection locked="0" hidden="0"/>
    </dxf>
    <dxf>
      <font>
        <b val="0"/>
        <i val="0"/>
        <strike val="0"/>
        <condense val="0"/>
        <extend val="0"/>
        <outline val="0"/>
        <shadow val="0"/>
        <u val="none"/>
        <vertAlign val="baseline"/>
        <sz val="14"/>
        <color rgb="FF595959"/>
        <name val="Arimo"/>
        <scheme val="none"/>
      </font>
      <numFmt numFmtId="0" formatCode="General"/>
      <fill>
        <patternFill patternType="none">
          <fgColor indexed="64"/>
          <bgColor indexed="65"/>
        </patternFill>
      </fill>
      <alignment horizontal="left" vertical="center" textRotation="0" wrapText="1" indent="1" justifyLastLine="0" shrinkToFit="0" readingOrder="0"/>
      <border diagonalUp="0" diagonalDown="0">
        <left style="thin">
          <color theme="0" tint="-0.499984740745262"/>
        </left>
        <right style="thin">
          <color theme="0" tint="-0.499984740745262"/>
        </right>
        <top/>
        <bottom style="thin">
          <color theme="0" tint="-0.499984740745262"/>
        </bottom>
        <vertical/>
        <horizontal/>
      </border>
      <protection locked="0" hidden="0"/>
    </dxf>
    <dxf>
      <font>
        <b val="0"/>
        <i val="0"/>
        <strike val="0"/>
        <condense val="0"/>
        <extend val="0"/>
        <outline val="0"/>
        <shadow val="0"/>
        <u val="none"/>
        <vertAlign val="baseline"/>
        <sz val="12"/>
        <color rgb="FF595959"/>
        <name val="Arimo"/>
        <scheme val="none"/>
      </font>
      <fill>
        <patternFill patternType="none">
          <fgColor indexed="64"/>
          <bgColor indexed="65"/>
        </patternFill>
      </fill>
      <alignment horizontal="left" vertical="center" textRotation="0" wrapText="1" indent="1" justifyLastLine="0" shrinkToFit="0" readingOrder="0"/>
      <border diagonalUp="0" diagonalDown="0" outline="0">
        <left/>
        <right/>
        <top/>
        <bottom/>
      </border>
      <protection locked="0" hidden="0"/>
    </dxf>
    <dxf>
      <font>
        <b val="0"/>
        <i val="0"/>
        <strike val="0"/>
        <condense val="0"/>
        <extend val="0"/>
        <outline val="0"/>
        <shadow val="0"/>
        <u val="none"/>
        <vertAlign val="baseline"/>
        <sz val="14"/>
        <color rgb="FF595959"/>
        <name val="Arimo"/>
        <scheme val="none"/>
      </font>
      <numFmt numFmtId="0" formatCode="General"/>
      <fill>
        <patternFill patternType="none">
          <fgColor indexed="64"/>
          <bgColor indexed="65"/>
        </patternFill>
      </fill>
      <alignment horizontal="left" vertical="center" textRotation="0" wrapText="1" indent="1" justifyLastLine="0" shrinkToFit="0" readingOrder="0"/>
      <border diagonalUp="0" diagonalDown="0">
        <left style="thin">
          <color theme="0" tint="-0.499984740745262"/>
        </left>
        <right style="thin">
          <color theme="0" tint="-0.499984740745262"/>
        </right>
        <top/>
        <bottom style="thin">
          <color theme="0" tint="-0.499984740745262"/>
        </bottom>
        <vertical/>
        <horizontal/>
      </border>
      <protection locked="0" hidden="0"/>
    </dxf>
    <dxf>
      <font>
        <b val="0"/>
        <i val="0"/>
        <strike val="0"/>
        <condense val="0"/>
        <extend val="0"/>
        <outline val="0"/>
        <shadow val="0"/>
        <u val="none"/>
        <vertAlign val="baseline"/>
        <sz val="12"/>
        <color rgb="FF595959"/>
        <name val="Arimo"/>
        <scheme val="none"/>
      </font>
      <fill>
        <patternFill patternType="none">
          <fgColor indexed="64"/>
          <bgColor indexed="65"/>
        </patternFill>
      </fill>
      <alignment horizontal="left" vertical="center" textRotation="0" wrapText="1" indent="1" justifyLastLine="0" shrinkToFit="0" readingOrder="0"/>
      <border diagonalUp="0" diagonalDown="0" outline="0">
        <left/>
        <right/>
        <top/>
        <bottom/>
      </border>
      <protection locked="0" hidden="0"/>
    </dxf>
    <dxf>
      <font>
        <b val="0"/>
        <i val="0"/>
        <strike val="0"/>
        <condense val="0"/>
        <extend val="0"/>
        <outline val="0"/>
        <shadow val="0"/>
        <u val="none"/>
        <vertAlign val="baseline"/>
        <sz val="14"/>
        <color rgb="FF595959"/>
        <name val="Arimo"/>
        <scheme val="none"/>
      </font>
      <numFmt numFmtId="0" formatCode="General"/>
      <fill>
        <patternFill patternType="none">
          <fgColor indexed="64"/>
          <bgColor indexed="65"/>
        </patternFill>
      </fill>
      <alignment horizontal="left" vertical="center" textRotation="0" wrapText="1" indent="1" justifyLastLine="0" shrinkToFit="0" readingOrder="0"/>
      <border diagonalUp="0" diagonalDown="0">
        <left style="thin">
          <color theme="0" tint="-0.499984740745262"/>
        </left>
        <right style="thin">
          <color theme="0" tint="-0.499984740745262"/>
        </right>
        <top/>
        <bottom style="thin">
          <color theme="0" tint="-0.499984740745262"/>
        </bottom>
        <vertical/>
        <horizontal/>
      </border>
      <protection locked="0" hidden="0"/>
    </dxf>
    <dxf>
      <font>
        <b val="0"/>
        <i val="0"/>
        <strike val="0"/>
        <condense val="0"/>
        <extend val="0"/>
        <outline val="0"/>
        <shadow val="0"/>
        <u val="none"/>
        <vertAlign val="baseline"/>
        <sz val="12"/>
        <color rgb="FF595959"/>
        <name val="Arimo"/>
        <scheme val="none"/>
      </font>
      <fill>
        <patternFill patternType="none">
          <fgColor indexed="64"/>
          <bgColor indexed="65"/>
        </patternFill>
      </fill>
      <alignment horizontal="left" vertical="center" textRotation="0" wrapText="1" indent="1" justifyLastLine="0" shrinkToFit="0" readingOrder="0"/>
      <border diagonalUp="0" diagonalDown="0" outline="0">
        <left/>
        <right/>
        <top/>
        <bottom/>
      </border>
      <protection locked="0" hidden="0"/>
    </dxf>
    <dxf>
      <font>
        <b val="0"/>
        <i val="0"/>
        <strike val="0"/>
        <condense val="0"/>
        <extend val="0"/>
        <outline val="0"/>
        <shadow val="0"/>
        <u val="none"/>
        <vertAlign val="baseline"/>
        <sz val="14"/>
        <color rgb="FF595959"/>
        <name val="Arimo"/>
        <scheme val="none"/>
      </font>
      <numFmt numFmtId="0" formatCode="General"/>
      <fill>
        <patternFill patternType="none">
          <fgColor indexed="64"/>
          <bgColor indexed="65"/>
        </patternFill>
      </fill>
      <alignment horizontal="left" vertical="center" textRotation="0" wrapText="1" indent="1" justifyLastLine="0" shrinkToFit="0" readingOrder="0"/>
      <border diagonalUp="0" diagonalDown="0">
        <left style="thin">
          <color theme="0" tint="-0.499984740745262"/>
        </left>
        <right style="thin">
          <color theme="0" tint="-0.499984740745262"/>
        </right>
        <top/>
        <bottom style="thin">
          <color theme="0" tint="-0.499984740745262"/>
        </bottom>
        <vertical/>
        <horizontal/>
      </border>
      <protection locked="0" hidden="0"/>
    </dxf>
    <dxf>
      <font>
        <b val="0"/>
        <i val="0"/>
        <strike val="0"/>
        <condense val="0"/>
        <extend val="0"/>
        <outline val="0"/>
        <shadow val="0"/>
        <u val="none"/>
        <vertAlign val="baseline"/>
        <sz val="12"/>
        <color rgb="FF595959"/>
        <name val="Arimo"/>
        <scheme val="none"/>
      </font>
      <fill>
        <patternFill patternType="none">
          <fgColor indexed="64"/>
          <bgColor indexed="65"/>
        </patternFill>
      </fill>
      <alignment horizontal="left" vertical="center" textRotation="0" wrapText="1" indent="1" justifyLastLine="0" shrinkToFit="0" readingOrder="0"/>
      <border diagonalUp="0" diagonalDown="0" outline="0">
        <left/>
        <right/>
        <top/>
        <bottom/>
      </border>
      <protection locked="0" hidden="0"/>
    </dxf>
    <dxf>
      <font>
        <b val="0"/>
        <i val="0"/>
        <strike val="0"/>
        <condense val="0"/>
        <extend val="0"/>
        <outline val="0"/>
        <shadow val="0"/>
        <u val="none"/>
        <vertAlign val="baseline"/>
        <sz val="14"/>
        <color rgb="FF595959"/>
        <name val="Arimo"/>
        <scheme val="none"/>
      </font>
      <numFmt numFmtId="0" formatCode="General"/>
      <fill>
        <patternFill patternType="none">
          <fgColor indexed="64"/>
          <bgColor indexed="65"/>
        </patternFill>
      </fill>
      <alignment horizontal="left" vertical="center" textRotation="0" wrapText="1" indent="1" justifyLastLine="0" shrinkToFit="0" readingOrder="0"/>
      <border diagonalUp="0" diagonalDown="0">
        <left style="thin">
          <color theme="0" tint="-0.499984740745262"/>
        </left>
        <right style="thin">
          <color theme="0" tint="-0.499984740745262"/>
        </right>
        <top/>
        <bottom style="thin">
          <color theme="0" tint="-0.499984740745262"/>
        </bottom>
        <vertical/>
        <horizontal/>
      </border>
      <protection locked="0" hidden="0"/>
    </dxf>
    <dxf>
      <font>
        <b val="0"/>
        <i val="0"/>
        <strike val="0"/>
        <condense val="0"/>
        <extend val="0"/>
        <outline val="0"/>
        <shadow val="0"/>
        <u val="none"/>
        <vertAlign val="baseline"/>
        <sz val="12"/>
        <color rgb="FF595959"/>
        <name val="Arimo"/>
        <scheme val="none"/>
      </font>
      <fill>
        <patternFill patternType="none">
          <fgColor indexed="64"/>
          <bgColor indexed="65"/>
        </patternFill>
      </fill>
      <alignment horizontal="left" vertical="center" textRotation="0" wrapText="1" indent="1" justifyLastLine="0" shrinkToFit="0" readingOrder="0"/>
      <border diagonalUp="0" diagonalDown="0" outline="0">
        <left/>
        <right/>
        <top/>
        <bottom/>
      </border>
      <protection locked="0" hidden="0"/>
    </dxf>
    <dxf>
      <font>
        <b val="0"/>
        <i val="0"/>
        <strike val="0"/>
        <condense val="0"/>
        <extend val="0"/>
        <outline val="0"/>
        <shadow val="0"/>
        <u val="none"/>
        <vertAlign val="baseline"/>
        <sz val="14"/>
        <color rgb="FF595959"/>
        <name val="Arimo"/>
        <scheme val="none"/>
      </font>
      <numFmt numFmtId="0" formatCode="General"/>
      <fill>
        <patternFill patternType="none">
          <fgColor indexed="64"/>
          <bgColor indexed="65"/>
        </patternFill>
      </fill>
      <alignment horizontal="left" vertical="center" textRotation="0" wrapText="1" indent="1" justifyLastLine="0" shrinkToFit="0" readingOrder="0"/>
      <border diagonalUp="0" diagonalDown="0">
        <left style="thin">
          <color theme="0" tint="-0.499984740745262"/>
        </left>
        <right style="thin">
          <color theme="0" tint="-0.499984740745262"/>
        </right>
        <top/>
        <bottom style="thin">
          <color theme="0" tint="-0.499984740745262"/>
        </bottom>
        <vertical/>
        <horizontal/>
      </border>
      <protection locked="0" hidden="0"/>
    </dxf>
    <dxf>
      <font>
        <b val="0"/>
        <i val="0"/>
        <strike val="0"/>
        <condense val="0"/>
        <extend val="0"/>
        <outline val="0"/>
        <shadow val="0"/>
        <u val="none"/>
        <vertAlign val="baseline"/>
        <sz val="12"/>
        <color rgb="FF595959"/>
        <name val="Arimo"/>
        <scheme val="none"/>
      </font>
      <fill>
        <patternFill patternType="none">
          <fgColor indexed="64"/>
          <bgColor indexed="65"/>
        </patternFill>
      </fill>
      <alignment horizontal="left" vertical="center" textRotation="0" wrapText="1" indent="1" justifyLastLine="0" shrinkToFit="0" readingOrder="0"/>
      <border diagonalUp="0" diagonalDown="0" outline="0">
        <left/>
        <right/>
        <top/>
        <bottom/>
      </border>
      <protection locked="0" hidden="0"/>
    </dxf>
    <dxf>
      <font>
        <b val="0"/>
        <i val="0"/>
        <strike val="0"/>
        <condense val="0"/>
        <extend val="0"/>
        <outline val="0"/>
        <shadow val="0"/>
        <u val="none"/>
        <vertAlign val="baseline"/>
        <sz val="14"/>
        <color rgb="FF595959"/>
        <name val="Arimo"/>
        <scheme val="none"/>
      </font>
      <numFmt numFmtId="0" formatCode="General"/>
      <fill>
        <patternFill patternType="none">
          <fgColor indexed="64"/>
          <bgColor indexed="65"/>
        </patternFill>
      </fill>
      <alignment horizontal="left" vertical="center" textRotation="0" wrapText="1" indent="1" justifyLastLine="0" shrinkToFit="0" readingOrder="0"/>
      <border diagonalUp="0" diagonalDown="0">
        <left style="thin">
          <color theme="0" tint="-0.499984740745262"/>
        </left>
        <right style="thin">
          <color theme="0" tint="-0.499984740745262"/>
        </right>
        <top/>
        <bottom style="thin">
          <color theme="0" tint="-0.499984740745262"/>
        </bottom>
        <vertical/>
        <horizontal/>
      </border>
      <protection locked="0" hidden="0"/>
    </dxf>
    <dxf>
      <font>
        <b val="0"/>
        <i val="0"/>
        <strike val="0"/>
        <condense val="0"/>
        <extend val="0"/>
        <outline val="0"/>
        <shadow val="0"/>
        <u val="none"/>
        <vertAlign val="baseline"/>
        <sz val="12"/>
        <color rgb="FF595959"/>
        <name val="Arimo"/>
        <scheme val="none"/>
      </font>
      <fill>
        <patternFill patternType="none">
          <fgColor indexed="64"/>
          <bgColor indexed="65"/>
        </patternFill>
      </fill>
      <alignment horizontal="left" vertical="center" textRotation="0" wrapText="1" indent="1" justifyLastLine="0" shrinkToFit="0" readingOrder="0"/>
      <border diagonalUp="0" diagonalDown="0" outline="0">
        <left/>
        <right/>
        <top/>
        <bottom/>
      </border>
      <protection locked="0" hidden="0"/>
    </dxf>
    <dxf>
      <font>
        <b val="0"/>
        <i val="0"/>
        <strike val="0"/>
        <condense val="0"/>
        <extend val="0"/>
        <outline val="0"/>
        <shadow val="0"/>
        <u val="none"/>
        <vertAlign val="baseline"/>
        <sz val="14"/>
        <color rgb="FF595959"/>
        <name val="Arimo"/>
        <scheme val="none"/>
      </font>
      <numFmt numFmtId="0" formatCode="General"/>
      <fill>
        <patternFill patternType="none">
          <fgColor indexed="64"/>
          <bgColor indexed="65"/>
        </patternFill>
      </fill>
      <alignment horizontal="left" vertical="center" textRotation="0" wrapText="1" indent="1" justifyLastLine="0" shrinkToFit="0" readingOrder="0"/>
      <border diagonalUp="0" diagonalDown="0">
        <left style="thin">
          <color theme="0" tint="-0.499984740745262"/>
        </left>
        <right style="thin">
          <color theme="0" tint="-0.499984740745262"/>
        </right>
        <top/>
        <bottom style="thin">
          <color theme="0" tint="-0.499984740745262"/>
        </bottom>
        <vertical/>
        <horizontal/>
      </border>
      <protection locked="0" hidden="0"/>
    </dxf>
    <dxf>
      <font>
        <b val="0"/>
        <i val="0"/>
        <strike val="0"/>
        <condense val="0"/>
        <extend val="0"/>
        <outline val="0"/>
        <shadow val="0"/>
        <u val="none"/>
        <vertAlign val="baseline"/>
        <sz val="12"/>
        <color rgb="FF595959"/>
        <name val="Arimo"/>
        <scheme val="none"/>
      </font>
      <fill>
        <patternFill patternType="none">
          <fgColor indexed="64"/>
          <bgColor indexed="65"/>
        </patternFill>
      </fill>
      <alignment horizontal="left" vertical="center" textRotation="0" wrapText="1" indent="1" justifyLastLine="0" shrinkToFit="0" readingOrder="0"/>
      <border diagonalUp="0" diagonalDown="0" outline="0">
        <left/>
        <right/>
        <top/>
        <bottom/>
      </border>
      <protection locked="0" hidden="0"/>
    </dxf>
    <dxf>
      <font>
        <b val="0"/>
        <i val="0"/>
        <strike val="0"/>
        <condense val="0"/>
        <extend val="0"/>
        <outline val="0"/>
        <shadow val="0"/>
        <u val="none"/>
        <vertAlign val="baseline"/>
        <sz val="14"/>
        <color rgb="FF595959"/>
        <name val="Arimo"/>
        <scheme val="none"/>
      </font>
      <numFmt numFmtId="0" formatCode="General"/>
      <fill>
        <patternFill patternType="none">
          <fgColor indexed="64"/>
          <bgColor indexed="65"/>
        </patternFill>
      </fill>
      <alignment horizontal="left" vertical="center" textRotation="0" wrapText="1" indent="1" justifyLastLine="0" shrinkToFit="0" readingOrder="0"/>
      <border diagonalUp="0" diagonalDown="0">
        <left style="thin">
          <color theme="0" tint="-0.499984740745262"/>
        </left>
        <right style="thin">
          <color theme="0" tint="-0.499984740745262"/>
        </right>
        <top/>
        <bottom style="thin">
          <color theme="0" tint="-0.499984740745262"/>
        </bottom>
        <vertical/>
        <horizontal/>
      </border>
      <protection locked="0" hidden="0"/>
    </dxf>
    <dxf>
      <font>
        <b val="0"/>
        <i val="0"/>
        <strike val="0"/>
        <condense val="0"/>
        <extend val="0"/>
        <outline val="0"/>
        <shadow val="0"/>
        <u val="none"/>
        <vertAlign val="baseline"/>
        <sz val="12"/>
        <color rgb="FF595959"/>
        <name val="Arimo"/>
        <scheme val="none"/>
      </font>
      <fill>
        <patternFill patternType="none">
          <fgColor indexed="64"/>
          <bgColor indexed="65"/>
        </patternFill>
      </fill>
      <alignment horizontal="left" vertical="center" textRotation="0" wrapText="1" indent="1" justifyLastLine="0" shrinkToFit="0" readingOrder="0"/>
      <border diagonalUp="0" diagonalDown="0" outline="0">
        <left/>
        <right/>
        <top/>
        <bottom/>
      </border>
      <protection locked="0" hidden="0"/>
    </dxf>
    <dxf>
      <font>
        <b val="0"/>
        <i val="0"/>
        <strike val="0"/>
        <condense val="0"/>
        <extend val="0"/>
        <outline val="0"/>
        <shadow val="0"/>
        <u val="none"/>
        <vertAlign val="baseline"/>
        <sz val="14"/>
        <color rgb="FF595959"/>
        <name val="Arimo"/>
        <scheme val="none"/>
      </font>
      <numFmt numFmtId="0" formatCode="General"/>
      <fill>
        <patternFill patternType="none">
          <fgColor indexed="64"/>
          <bgColor indexed="65"/>
        </patternFill>
      </fill>
      <alignment horizontal="left" vertical="center" textRotation="0" wrapText="1" indent="1" justifyLastLine="0" shrinkToFit="0" readingOrder="0"/>
      <border diagonalUp="0" diagonalDown="0">
        <left style="thin">
          <color theme="0" tint="-0.499984740745262"/>
        </left>
        <right style="thin">
          <color theme="0" tint="-0.499984740745262"/>
        </right>
        <top/>
        <bottom style="thin">
          <color theme="0" tint="-0.499984740745262"/>
        </bottom>
        <vertical/>
        <horizontal/>
      </border>
      <protection locked="0" hidden="0"/>
    </dxf>
    <dxf>
      <font>
        <b val="0"/>
        <i val="0"/>
        <strike val="0"/>
        <condense val="0"/>
        <extend val="0"/>
        <outline val="0"/>
        <shadow val="0"/>
        <u val="none"/>
        <vertAlign val="baseline"/>
        <sz val="12"/>
        <color rgb="FF595959"/>
        <name val="Arimo"/>
        <scheme val="none"/>
      </font>
      <fill>
        <patternFill patternType="none">
          <fgColor indexed="64"/>
          <bgColor indexed="65"/>
        </patternFill>
      </fill>
      <alignment horizontal="left" vertical="center" textRotation="0" wrapText="1" indent="1" justifyLastLine="0" shrinkToFit="0" readingOrder="0"/>
      <border diagonalUp="0" diagonalDown="0" outline="0">
        <left/>
        <right/>
        <top/>
        <bottom/>
      </border>
      <protection locked="0" hidden="0"/>
    </dxf>
    <dxf>
      <font>
        <b val="0"/>
        <i val="0"/>
        <strike val="0"/>
        <condense val="0"/>
        <extend val="0"/>
        <outline val="0"/>
        <shadow val="0"/>
        <u val="none"/>
        <vertAlign val="baseline"/>
        <sz val="14"/>
        <color rgb="FF595959"/>
        <name val="Arimo"/>
        <scheme val="none"/>
      </font>
      <numFmt numFmtId="0" formatCode="General"/>
      <fill>
        <patternFill patternType="none">
          <fgColor indexed="64"/>
          <bgColor indexed="65"/>
        </patternFill>
      </fill>
      <alignment horizontal="left" vertical="center" textRotation="0" wrapText="1" indent="1" justifyLastLine="0" shrinkToFit="0" readingOrder="0"/>
      <border diagonalUp="0" diagonalDown="0">
        <left style="thin">
          <color theme="0" tint="-0.499984740745262"/>
        </left>
        <right style="thin">
          <color theme="0" tint="-0.499984740745262"/>
        </right>
        <top/>
        <bottom style="thin">
          <color theme="0" tint="-0.499984740745262"/>
        </bottom>
        <vertical/>
        <horizontal/>
      </border>
      <protection locked="0" hidden="0"/>
    </dxf>
    <dxf>
      <font>
        <b val="0"/>
        <i val="0"/>
        <strike val="0"/>
        <condense val="0"/>
        <extend val="0"/>
        <outline val="0"/>
        <shadow val="0"/>
        <u val="none"/>
        <vertAlign val="baseline"/>
        <sz val="12"/>
        <color rgb="FF595959"/>
        <name val="Arimo"/>
        <scheme val="none"/>
      </font>
      <fill>
        <patternFill patternType="none">
          <fgColor indexed="64"/>
          <bgColor indexed="65"/>
        </patternFill>
      </fill>
      <alignment horizontal="left" vertical="center" textRotation="0" wrapText="1" indent="1" justifyLastLine="0" shrinkToFit="0" readingOrder="0"/>
      <border diagonalUp="0" diagonalDown="0" outline="0">
        <left/>
        <right/>
        <top/>
        <bottom/>
      </border>
      <protection locked="0" hidden="0"/>
    </dxf>
    <dxf>
      <font>
        <b val="0"/>
        <i val="0"/>
        <strike val="0"/>
        <condense val="0"/>
        <extend val="0"/>
        <outline val="0"/>
        <shadow val="0"/>
        <u val="none"/>
        <vertAlign val="baseline"/>
        <sz val="14"/>
        <color rgb="FF595959"/>
        <name val="Arimo"/>
        <scheme val="none"/>
      </font>
      <numFmt numFmtId="0" formatCode="General"/>
      <fill>
        <patternFill patternType="none">
          <fgColor indexed="64"/>
          <bgColor indexed="65"/>
        </patternFill>
      </fill>
      <alignment horizontal="left" vertical="center" textRotation="0" wrapText="1" indent="1" justifyLastLine="0" shrinkToFit="0" readingOrder="0"/>
      <border diagonalUp="0" diagonalDown="0">
        <left style="thin">
          <color theme="0" tint="-0.499984740745262"/>
        </left>
        <right style="thin">
          <color theme="0" tint="-0.499984740745262"/>
        </right>
        <top style="thin">
          <color theme="0" tint="-0.499984740745262"/>
        </top>
        <bottom style="thin">
          <color theme="0" tint="-0.499984740745262"/>
        </bottom>
        <vertical/>
        <horizontal/>
      </border>
      <protection locked="0" hidden="0"/>
    </dxf>
    <dxf>
      <font>
        <b val="0"/>
        <i val="0"/>
        <strike val="0"/>
        <condense val="0"/>
        <extend val="0"/>
        <outline val="0"/>
        <shadow val="0"/>
        <u val="none"/>
        <vertAlign val="baseline"/>
        <sz val="12"/>
        <color rgb="FF595959"/>
        <name val="Arimo"/>
        <scheme val="none"/>
      </font>
      <fill>
        <patternFill patternType="none">
          <fgColor indexed="64"/>
          <bgColor indexed="65"/>
        </patternFill>
      </fill>
      <alignment horizontal="left" vertical="center" textRotation="0" wrapText="1" indent="1" justifyLastLine="0" shrinkToFit="0" readingOrder="0"/>
      <border diagonalUp="0" diagonalDown="0" outline="0">
        <left/>
        <right/>
        <top/>
        <bottom/>
      </border>
      <protection locked="0" hidden="0"/>
    </dxf>
    <dxf>
      <font>
        <b val="0"/>
        <i val="0"/>
        <strike val="0"/>
        <condense val="0"/>
        <extend val="0"/>
        <outline val="0"/>
        <shadow val="0"/>
        <u val="none"/>
        <vertAlign val="baseline"/>
        <sz val="14"/>
        <color rgb="FF595959"/>
        <name val="Arimo"/>
        <scheme val="none"/>
      </font>
      <numFmt numFmtId="0" formatCode="General"/>
      <fill>
        <patternFill patternType="none">
          <fgColor indexed="64"/>
          <bgColor indexed="65"/>
        </patternFill>
      </fill>
      <alignment horizontal="left" vertical="center" textRotation="0" wrapText="1" indent="1" justifyLastLine="0" shrinkToFit="0" readingOrder="0"/>
      <border diagonalUp="0" diagonalDown="0">
        <left style="thin">
          <color theme="0" tint="-0.499984740745262"/>
        </left>
        <right style="thin">
          <color theme="0" tint="-0.499984740745262"/>
        </right>
        <top style="thin">
          <color theme="0" tint="-0.499984740745262"/>
        </top>
        <bottom style="thin">
          <color theme="0" tint="-0.499984740745262"/>
        </bottom>
        <vertical/>
        <horizontal/>
      </border>
      <protection locked="0" hidden="0"/>
    </dxf>
    <dxf>
      <font>
        <b val="0"/>
        <i val="0"/>
        <strike val="0"/>
        <condense val="0"/>
        <extend val="0"/>
        <outline val="0"/>
        <shadow val="0"/>
        <u val="none"/>
        <vertAlign val="baseline"/>
        <sz val="12"/>
        <color rgb="FF595959"/>
        <name val="Arimo"/>
        <scheme val="none"/>
      </font>
      <fill>
        <patternFill patternType="none">
          <fgColor indexed="64"/>
          <bgColor indexed="65"/>
        </patternFill>
      </fill>
      <alignment horizontal="left" vertical="center" textRotation="0" wrapText="1" indent="1" justifyLastLine="0" shrinkToFit="0" readingOrder="0"/>
      <border diagonalUp="0" diagonalDown="0" outline="0">
        <left/>
        <right/>
        <top/>
        <bottom/>
      </border>
      <protection locked="0" hidden="0"/>
    </dxf>
    <dxf>
      <font>
        <b val="0"/>
        <i val="0"/>
        <strike val="0"/>
        <condense val="0"/>
        <extend val="0"/>
        <outline val="0"/>
        <shadow val="0"/>
        <u val="none"/>
        <vertAlign val="baseline"/>
        <sz val="14"/>
        <color rgb="FF595959"/>
        <name val="Arimo"/>
        <scheme val="none"/>
      </font>
      <fill>
        <patternFill patternType="none">
          <fgColor indexed="64"/>
          <bgColor indexed="65"/>
        </patternFill>
      </fill>
      <alignment horizontal="left" vertical="center" textRotation="0" wrapText="1" indent="1" justifyLastLine="0" shrinkToFit="0" readingOrder="0"/>
      <border diagonalUp="0" diagonalDown="0">
        <left style="thin">
          <color theme="0" tint="-0.499984740745262"/>
        </left>
        <right style="thin">
          <color theme="0" tint="-0.499984740745262"/>
        </right>
        <top style="thin">
          <color theme="0" tint="-0.499984740745262"/>
        </top>
        <bottom style="thin">
          <color theme="0" tint="-0.499984740745262"/>
        </bottom>
        <vertical/>
        <horizontal/>
      </border>
      <protection locked="0" hidden="0"/>
    </dxf>
    <dxf>
      <font>
        <b val="0"/>
        <i val="0"/>
        <strike val="0"/>
        <condense val="0"/>
        <extend val="0"/>
        <outline val="0"/>
        <shadow val="0"/>
        <u val="none"/>
        <vertAlign val="baseline"/>
        <sz val="12"/>
        <color rgb="FF595959"/>
        <name val="Arimo"/>
        <scheme val="none"/>
      </font>
      <fill>
        <patternFill patternType="none">
          <fgColor indexed="64"/>
          <bgColor indexed="65"/>
        </patternFill>
      </fill>
      <alignment horizontal="left" vertical="center" textRotation="0" wrapText="1" indent="1" justifyLastLine="0" shrinkToFit="0" readingOrder="0"/>
      <border diagonalUp="0" diagonalDown="0" outline="0">
        <left/>
        <right/>
        <top/>
        <bottom/>
      </border>
      <protection locked="0" hidden="0"/>
    </dxf>
    <dxf>
      <font>
        <b val="0"/>
        <i val="0"/>
        <strike val="0"/>
        <condense val="0"/>
        <extend val="0"/>
        <outline val="0"/>
        <shadow val="0"/>
        <u val="none"/>
        <vertAlign val="baseline"/>
        <sz val="14"/>
        <color rgb="FF595959"/>
        <name val="Arimo"/>
        <scheme val="none"/>
      </font>
      <fill>
        <patternFill patternType="none">
          <fgColor indexed="64"/>
          <bgColor indexed="65"/>
        </patternFill>
      </fill>
      <alignment horizontal="left" vertical="center" textRotation="0" wrapText="1" indent="1" justifyLastLine="0" shrinkToFit="0" readingOrder="0"/>
      <border diagonalUp="0" diagonalDown="0">
        <left style="thin">
          <color theme="0" tint="-0.499984740745262"/>
        </left>
        <right style="thin">
          <color theme="0" tint="-0.499984740745262"/>
        </right>
        <top style="thin">
          <color theme="0" tint="-0.499984740745262"/>
        </top>
        <bottom style="thin">
          <color theme="0" tint="-0.499984740745262"/>
        </bottom>
        <vertical/>
        <horizontal/>
      </border>
      <protection locked="0" hidden="0"/>
    </dxf>
    <dxf>
      <font>
        <b val="0"/>
        <i val="0"/>
        <strike val="0"/>
        <condense val="0"/>
        <extend val="0"/>
        <outline val="0"/>
        <shadow val="0"/>
        <u val="none"/>
        <vertAlign val="baseline"/>
        <sz val="12"/>
        <color rgb="FF595959"/>
        <name val="Arimo"/>
        <scheme val="none"/>
      </font>
      <fill>
        <patternFill patternType="none">
          <fgColor indexed="64"/>
          <bgColor indexed="65"/>
        </patternFill>
      </fill>
      <alignment horizontal="left" vertical="center" textRotation="0" wrapText="1" indent="1" justifyLastLine="0" shrinkToFit="0" readingOrder="0"/>
      <border diagonalUp="0" diagonalDown="0" outline="0">
        <left/>
        <right/>
        <top/>
        <bottom/>
      </border>
      <protection locked="0" hidden="0"/>
    </dxf>
    <dxf>
      <font>
        <b val="0"/>
        <i val="0"/>
        <strike val="0"/>
        <condense val="0"/>
        <extend val="0"/>
        <outline val="0"/>
        <shadow val="0"/>
        <u val="none"/>
        <vertAlign val="baseline"/>
        <sz val="14"/>
        <color rgb="FF595959"/>
        <name val="Arimo"/>
        <scheme val="none"/>
      </font>
      <fill>
        <patternFill patternType="none">
          <fgColor indexed="64"/>
          <bgColor indexed="65"/>
        </patternFill>
      </fill>
      <alignment horizontal="left" vertical="center" textRotation="0" wrapText="1" indent="1" justifyLastLine="0" shrinkToFit="0" readingOrder="0"/>
      <border diagonalUp="0" diagonalDown="0">
        <left style="thin">
          <color theme="0" tint="-0.499984740745262"/>
        </left>
        <right style="thin">
          <color theme="0" tint="-0.499984740745262"/>
        </right>
        <top style="thin">
          <color theme="0" tint="-0.499984740745262"/>
        </top>
        <bottom style="thin">
          <color theme="0" tint="-0.499984740745262"/>
        </bottom>
        <vertical/>
        <horizontal/>
      </border>
      <protection locked="0" hidden="0"/>
    </dxf>
    <dxf>
      <font>
        <b val="0"/>
        <i val="0"/>
        <strike val="0"/>
        <condense val="0"/>
        <extend val="0"/>
        <outline val="0"/>
        <shadow val="0"/>
        <u val="none"/>
        <vertAlign val="baseline"/>
        <sz val="12"/>
        <color rgb="FF595959"/>
        <name val="Arimo"/>
        <scheme val="none"/>
      </font>
      <fill>
        <patternFill patternType="none">
          <fgColor indexed="64"/>
          <bgColor indexed="65"/>
        </patternFill>
      </fill>
      <alignment horizontal="left" vertical="center" textRotation="0" wrapText="1" indent="1" justifyLastLine="0" shrinkToFit="0" readingOrder="0"/>
      <border diagonalUp="0" diagonalDown="0" outline="0">
        <left/>
        <right/>
        <top/>
        <bottom/>
      </border>
      <protection locked="0" hidden="0"/>
    </dxf>
    <dxf>
      <font>
        <b val="0"/>
        <i val="0"/>
        <strike val="0"/>
        <condense val="0"/>
        <extend val="0"/>
        <outline val="0"/>
        <shadow val="0"/>
        <u val="none"/>
        <vertAlign val="baseline"/>
        <sz val="14"/>
        <color rgb="FF595959"/>
        <name val="Arimo"/>
        <scheme val="none"/>
      </font>
      <fill>
        <patternFill patternType="none">
          <fgColor indexed="64"/>
          <bgColor indexed="65"/>
        </patternFill>
      </fill>
      <alignment horizontal="left" vertical="center" textRotation="0" wrapText="1" indent="1" justifyLastLine="0" shrinkToFit="0" readingOrder="0"/>
      <border diagonalUp="0" diagonalDown="0">
        <left style="thin">
          <color theme="0" tint="-0.499984740745262"/>
        </left>
        <right style="thin">
          <color theme="0" tint="-0.499984740745262"/>
        </right>
        <top style="thin">
          <color theme="0" tint="-0.499984740745262"/>
        </top>
        <bottom style="thin">
          <color theme="0" tint="-0.499984740745262"/>
        </bottom>
        <vertical/>
        <horizontal/>
      </border>
      <protection locked="0" hidden="0"/>
    </dxf>
    <dxf>
      <font>
        <b val="0"/>
        <i val="0"/>
        <strike val="0"/>
        <condense val="0"/>
        <extend val="0"/>
        <outline val="0"/>
        <shadow val="0"/>
        <u val="none"/>
        <vertAlign val="baseline"/>
        <sz val="12"/>
        <color rgb="FF595959"/>
        <name val="Arimo"/>
        <scheme val="none"/>
      </font>
      <fill>
        <patternFill patternType="none">
          <fgColor indexed="64"/>
          <bgColor indexed="65"/>
        </patternFill>
      </fill>
      <alignment horizontal="left" vertical="center" textRotation="0" wrapText="1" indent="1" justifyLastLine="0" shrinkToFit="0" readingOrder="0"/>
      <border diagonalUp="0" diagonalDown="0" outline="0">
        <left/>
        <right/>
        <top/>
        <bottom/>
      </border>
      <protection locked="0" hidden="0"/>
    </dxf>
    <dxf>
      <font>
        <b val="0"/>
        <i val="0"/>
        <strike val="0"/>
        <condense val="0"/>
        <extend val="0"/>
        <outline val="0"/>
        <shadow val="0"/>
        <u val="none"/>
        <vertAlign val="baseline"/>
        <sz val="14"/>
        <color rgb="FF595959"/>
        <name val="Arimo"/>
        <scheme val="none"/>
      </font>
      <numFmt numFmtId="0" formatCode="General"/>
      <fill>
        <patternFill patternType="none">
          <fgColor indexed="64"/>
          <bgColor indexed="65"/>
        </patternFill>
      </fill>
      <alignment horizontal="left" vertical="center" textRotation="0" wrapText="1" indent="1" justifyLastLine="0" shrinkToFit="0" readingOrder="0"/>
      <border diagonalUp="0" diagonalDown="0">
        <left style="thin">
          <color theme="0" tint="-0.499984740745262"/>
        </left>
        <right style="thin">
          <color theme="0" tint="-0.499984740745262"/>
        </right>
        <top/>
        <bottom style="thin">
          <color theme="0" tint="-0.499984740745262"/>
        </bottom>
        <vertical/>
        <horizontal/>
      </border>
      <protection locked="0" hidden="0"/>
    </dxf>
    <dxf>
      <font>
        <b val="0"/>
        <i val="0"/>
        <strike val="0"/>
        <condense val="0"/>
        <extend val="0"/>
        <outline val="0"/>
        <shadow val="0"/>
        <u val="none"/>
        <vertAlign val="baseline"/>
        <sz val="12"/>
        <color rgb="FF595959"/>
        <name val="Arimo"/>
        <scheme val="none"/>
      </font>
      <fill>
        <patternFill patternType="none">
          <fgColor indexed="64"/>
          <bgColor indexed="65"/>
        </patternFill>
      </fill>
      <alignment horizontal="left" vertical="center" textRotation="0" wrapText="1" indent="1" justifyLastLine="0" shrinkToFit="0" readingOrder="0"/>
      <border diagonalUp="0" diagonalDown="0" outline="0">
        <left/>
        <right/>
        <top/>
        <bottom/>
      </border>
      <protection locked="0" hidden="0"/>
    </dxf>
    <dxf>
      <font>
        <b val="0"/>
        <i val="0"/>
        <strike val="0"/>
        <condense val="0"/>
        <extend val="0"/>
        <outline val="0"/>
        <shadow val="0"/>
        <u val="none"/>
        <vertAlign val="baseline"/>
        <sz val="14"/>
        <color rgb="FF595959"/>
        <name val="Arimo"/>
        <scheme val="none"/>
      </font>
      <numFmt numFmtId="0" formatCode="General"/>
      <fill>
        <patternFill patternType="none">
          <fgColor indexed="64"/>
          <bgColor indexed="65"/>
        </patternFill>
      </fill>
      <alignment horizontal="left" vertical="center" textRotation="0" wrapText="1" indent="1" justifyLastLine="0" shrinkToFit="0" readingOrder="0"/>
      <border diagonalUp="0" diagonalDown="0">
        <left style="thin">
          <color theme="0" tint="-0.499984740745262"/>
        </left>
        <right style="thin">
          <color theme="0" tint="-0.499984740745262"/>
        </right>
        <top/>
        <bottom style="thin">
          <color theme="0" tint="-0.499984740745262"/>
        </bottom>
        <vertical/>
        <horizontal/>
      </border>
      <protection locked="0" hidden="0"/>
    </dxf>
    <dxf>
      <font>
        <b val="0"/>
        <i val="0"/>
        <strike val="0"/>
        <condense val="0"/>
        <extend val="0"/>
        <outline val="0"/>
        <shadow val="0"/>
        <u val="none"/>
        <vertAlign val="baseline"/>
        <sz val="12"/>
        <color rgb="FF595959"/>
        <name val="Arimo"/>
        <scheme val="none"/>
      </font>
      <fill>
        <patternFill patternType="none">
          <fgColor indexed="64"/>
          <bgColor indexed="65"/>
        </patternFill>
      </fill>
      <alignment horizontal="left" vertical="center" textRotation="0" wrapText="1" indent="1" justifyLastLine="0" shrinkToFit="0" readingOrder="0"/>
      <border diagonalUp="0" diagonalDown="0" outline="0">
        <left/>
        <right/>
        <top/>
        <bottom/>
      </border>
      <protection locked="0" hidden="0"/>
    </dxf>
    <dxf>
      <font>
        <b val="0"/>
        <i val="0"/>
        <strike val="0"/>
        <condense val="0"/>
        <extend val="0"/>
        <outline val="0"/>
        <shadow val="0"/>
        <u val="none"/>
        <vertAlign val="baseline"/>
        <sz val="14"/>
        <color rgb="FF595959"/>
        <name val="Arimo"/>
        <scheme val="none"/>
      </font>
      <numFmt numFmtId="0" formatCode="General"/>
      <fill>
        <patternFill patternType="none">
          <fgColor indexed="64"/>
          <bgColor indexed="65"/>
        </patternFill>
      </fill>
      <alignment horizontal="left" vertical="center" textRotation="0" wrapText="1" indent="1" justifyLastLine="0" shrinkToFit="0" readingOrder="0"/>
      <border diagonalUp="0" diagonalDown="0">
        <left style="thin">
          <color theme="0" tint="-0.499984740745262"/>
        </left>
        <right style="thin">
          <color theme="0" tint="-0.499984740745262"/>
        </right>
        <top/>
        <bottom style="thin">
          <color theme="0" tint="-0.499984740745262"/>
        </bottom>
        <vertical/>
        <horizontal/>
      </border>
      <protection locked="0" hidden="0"/>
    </dxf>
    <dxf>
      <font>
        <b val="0"/>
        <i val="0"/>
        <strike val="0"/>
        <condense val="0"/>
        <extend val="0"/>
        <outline val="0"/>
        <shadow val="0"/>
        <u val="none"/>
        <vertAlign val="baseline"/>
        <sz val="12"/>
        <color rgb="FF595959"/>
        <name val="Arimo"/>
        <scheme val="none"/>
      </font>
      <fill>
        <patternFill patternType="none">
          <fgColor indexed="64"/>
          <bgColor indexed="65"/>
        </patternFill>
      </fill>
      <alignment horizontal="left" vertical="center" textRotation="0" wrapText="1" indent="1" justifyLastLine="0" shrinkToFit="0" readingOrder="0"/>
      <border diagonalUp="0" diagonalDown="0" outline="0">
        <left/>
        <right/>
        <top/>
        <bottom/>
      </border>
      <protection locked="0" hidden="0"/>
    </dxf>
    <dxf>
      <font>
        <b val="0"/>
        <i val="0"/>
        <strike val="0"/>
        <condense val="0"/>
        <extend val="0"/>
        <outline val="0"/>
        <shadow val="0"/>
        <u val="none"/>
        <vertAlign val="baseline"/>
        <sz val="14"/>
        <color rgb="FF595959"/>
        <name val="Arimo"/>
        <scheme val="none"/>
      </font>
      <numFmt numFmtId="0" formatCode="General"/>
      <fill>
        <patternFill patternType="none">
          <fgColor indexed="64"/>
          <bgColor indexed="65"/>
        </patternFill>
      </fill>
      <alignment horizontal="left" vertical="center" textRotation="0" wrapText="1" indent="1" justifyLastLine="0" shrinkToFit="0" readingOrder="0"/>
      <border diagonalUp="0" diagonalDown="0">
        <left style="thin">
          <color theme="0" tint="-0.499984740745262"/>
        </left>
        <right style="thin">
          <color theme="0" tint="-0.499984740745262"/>
        </right>
        <top/>
        <bottom style="thin">
          <color theme="0" tint="-0.499984740745262"/>
        </bottom>
        <vertical/>
        <horizontal/>
      </border>
      <protection locked="0" hidden="0"/>
    </dxf>
    <dxf>
      <font>
        <b val="0"/>
        <i val="0"/>
        <strike val="0"/>
        <condense val="0"/>
        <extend val="0"/>
        <outline val="0"/>
        <shadow val="0"/>
        <u val="none"/>
        <vertAlign val="baseline"/>
        <sz val="12"/>
        <color rgb="FF595959"/>
        <name val="Arimo"/>
        <scheme val="none"/>
      </font>
      <fill>
        <patternFill patternType="none">
          <fgColor indexed="64"/>
          <bgColor indexed="65"/>
        </patternFill>
      </fill>
      <alignment horizontal="left" vertical="center" textRotation="0" wrapText="1" indent="1" justifyLastLine="0" shrinkToFit="0" readingOrder="0"/>
      <border diagonalUp="0" diagonalDown="0" outline="0">
        <left/>
        <right/>
        <top/>
        <bottom/>
      </border>
      <protection locked="0" hidden="0"/>
    </dxf>
    <dxf>
      <font>
        <b val="0"/>
        <i val="0"/>
        <strike val="0"/>
        <condense val="0"/>
        <extend val="0"/>
        <outline val="0"/>
        <shadow val="0"/>
        <u val="none"/>
        <vertAlign val="baseline"/>
        <sz val="14"/>
        <color rgb="FF595959"/>
        <name val="Arimo"/>
        <scheme val="none"/>
      </font>
      <numFmt numFmtId="0" formatCode="General"/>
      <fill>
        <patternFill patternType="none">
          <fgColor indexed="64"/>
          <bgColor indexed="65"/>
        </patternFill>
      </fill>
      <alignment horizontal="left" vertical="center" textRotation="0" wrapText="1" indent="1" justifyLastLine="0" shrinkToFit="0" readingOrder="0"/>
      <border diagonalUp="0" diagonalDown="0">
        <left style="thin">
          <color theme="0" tint="-0.499984740745262"/>
        </left>
        <right style="thin">
          <color theme="0" tint="-0.499984740745262"/>
        </right>
        <top/>
        <bottom style="thin">
          <color theme="0" tint="-0.499984740745262"/>
        </bottom>
        <vertical/>
        <horizontal/>
      </border>
      <protection locked="0" hidden="0"/>
    </dxf>
    <dxf>
      <font>
        <b val="0"/>
        <i val="0"/>
        <strike val="0"/>
        <condense val="0"/>
        <extend val="0"/>
        <outline val="0"/>
        <shadow val="0"/>
        <u val="none"/>
        <vertAlign val="baseline"/>
        <sz val="12"/>
        <color rgb="FF595959"/>
        <name val="Arimo"/>
        <scheme val="none"/>
      </font>
      <fill>
        <patternFill patternType="none">
          <fgColor indexed="64"/>
          <bgColor indexed="65"/>
        </patternFill>
      </fill>
      <alignment horizontal="left" vertical="center" textRotation="0" wrapText="1" indent="1" justifyLastLine="0" shrinkToFit="0" readingOrder="0"/>
      <border diagonalUp="0" diagonalDown="0" outline="0">
        <left/>
        <right/>
        <top/>
        <bottom/>
      </border>
      <protection locked="0" hidden="0"/>
    </dxf>
    <dxf>
      <font>
        <b val="0"/>
        <i val="0"/>
        <strike val="0"/>
        <condense val="0"/>
        <extend val="0"/>
        <outline val="0"/>
        <shadow val="0"/>
        <u val="none"/>
        <vertAlign val="baseline"/>
        <sz val="14"/>
        <color rgb="FF595959"/>
        <name val="Arimo"/>
        <scheme val="none"/>
      </font>
      <numFmt numFmtId="0" formatCode="General"/>
      <fill>
        <patternFill patternType="none">
          <fgColor indexed="64"/>
          <bgColor indexed="65"/>
        </patternFill>
      </fill>
      <alignment horizontal="left" vertical="center" textRotation="0" wrapText="1" indent="1" justifyLastLine="0" shrinkToFit="0" readingOrder="0"/>
      <border diagonalUp="0" diagonalDown="0">
        <left style="thin">
          <color theme="0" tint="-0.499984740745262"/>
        </left>
        <right style="thin">
          <color theme="0" tint="-0.499984740745262"/>
        </right>
        <top/>
        <bottom style="thin">
          <color theme="0" tint="-0.499984740745262"/>
        </bottom>
        <vertical/>
        <horizontal/>
      </border>
      <protection locked="0" hidden="0"/>
    </dxf>
    <dxf>
      <font>
        <b val="0"/>
        <i val="0"/>
        <strike val="0"/>
        <condense val="0"/>
        <extend val="0"/>
        <outline val="0"/>
        <shadow val="0"/>
        <u val="none"/>
        <vertAlign val="baseline"/>
        <sz val="12"/>
        <color rgb="FF595959"/>
        <name val="Arimo"/>
        <scheme val="none"/>
      </font>
      <fill>
        <patternFill patternType="none">
          <fgColor indexed="64"/>
          <bgColor indexed="65"/>
        </patternFill>
      </fill>
      <alignment horizontal="left" vertical="center" textRotation="0" wrapText="1" indent="1" justifyLastLine="0" shrinkToFit="0" readingOrder="0"/>
      <border diagonalUp="0" diagonalDown="0" outline="0">
        <left/>
        <right/>
        <top/>
        <bottom/>
      </border>
      <protection locked="0" hidden="0"/>
    </dxf>
    <dxf>
      <font>
        <b val="0"/>
        <i val="0"/>
        <strike val="0"/>
        <condense val="0"/>
        <extend val="0"/>
        <outline val="0"/>
        <shadow val="0"/>
        <u val="none"/>
        <vertAlign val="baseline"/>
        <sz val="14"/>
        <color rgb="FF595959"/>
        <name val="Arimo"/>
        <scheme val="none"/>
      </font>
      <fill>
        <patternFill patternType="none">
          <fgColor indexed="64"/>
          <bgColor indexed="65"/>
        </patternFill>
      </fill>
      <alignment horizontal="left" vertical="center" textRotation="0" wrapText="1" indent="1" justifyLastLine="0" shrinkToFit="0" readingOrder="0"/>
      <border diagonalUp="0" diagonalDown="0">
        <left style="thin">
          <color theme="0" tint="-0.499984740745262"/>
        </left>
        <right style="thin">
          <color theme="0" tint="-0.499984740745262"/>
        </right>
        <top style="thin">
          <color theme="0" tint="-0.499984740745262"/>
        </top>
        <bottom style="thin">
          <color theme="0" tint="-0.499984740745262"/>
        </bottom>
        <vertical style="thin">
          <color theme="0" tint="-0.499984740745262"/>
        </vertical>
        <horizontal style="thin">
          <color theme="0" tint="-0.499984740745262"/>
        </horizontal>
      </border>
      <protection locked="0" hidden="0"/>
    </dxf>
    <dxf>
      <font>
        <b val="0"/>
        <i val="0"/>
        <strike val="0"/>
        <condense val="0"/>
        <extend val="0"/>
        <outline val="0"/>
        <shadow val="0"/>
        <u val="none"/>
        <vertAlign val="baseline"/>
        <sz val="12"/>
        <color rgb="FF595959"/>
        <name val="Arimo"/>
        <scheme val="none"/>
      </font>
      <fill>
        <patternFill patternType="none">
          <fgColor indexed="64"/>
          <bgColor indexed="65"/>
        </patternFill>
      </fill>
      <alignment horizontal="left" vertical="center" textRotation="0" wrapText="1" indent="1" justifyLastLine="0" shrinkToFit="0" readingOrder="0"/>
      <border diagonalUp="0" diagonalDown="0" outline="0">
        <left/>
        <right/>
        <top/>
        <bottom/>
      </border>
      <protection locked="0" hidden="0"/>
    </dxf>
    <dxf>
      <font>
        <b val="0"/>
        <i val="0"/>
        <strike val="0"/>
        <condense val="0"/>
        <extend val="0"/>
        <outline val="0"/>
        <shadow val="0"/>
        <u val="none"/>
        <vertAlign val="baseline"/>
        <sz val="14"/>
        <color rgb="FF595959"/>
        <name val="Arimo"/>
        <scheme val="none"/>
      </font>
      <fill>
        <patternFill patternType="none">
          <fgColor indexed="64"/>
          <bgColor auto="1"/>
        </patternFill>
      </fill>
      <alignment horizontal="left" vertical="center" textRotation="0" wrapText="1" indent="1" justifyLastLine="0" shrinkToFit="0" readingOrder="0"/>
      <border diagonalUp="0" diagonalDown="0">
        <left style="thin">
          <color theme="0" tint="-0.499984740745262"/>
        </left>
        <right style="thin">
          <color theme="0" tint="-0.499984740745262"/>
        </right>
        <top style="thin">
          <color theme="0" tint="-0.499984740745262"/>
        </top>
        <bottom style="thin">
          <color theme="0" tint="-0.499984740745262"/>
        </bottom>
        <vertical style="thin">
          <color theme="0" tint="-0.499984740745262"/>
        </vertical>
        <horizontal style="thin">
          <color theme="0" tint="-0.499984740745262"/>
        </horizontal>
      </border>
      <protection locked="0" hidden="0"/>
    </dxf>
    <dxf>
      <font>
        <b val="0"/>
        <i val="0"/>
        <strike val="0"/>
        <condense val="0"/>
        <extend val="0"/>
        <outline val="0"/>
        <shadow val="0"/>
        <u val="none"/>
        <vertAlign val="baseline"/>
        <sz val="12"/>
        <color rgb="FF595959"/>
        <name val="Arimo"/>
        <scheme val="none"/>
      </font>
      <fill>
        <patternFill patternType="none">
          <fgColor indexed="64"/>
          <bgColor indexed="65"/>
        </patternFill>
      </fill>
      <alignment horizontal="left" vertical="center" textRotation="0" wrapText="1" indent="1" justifyLastLine="0" shrinkToFit="0" readingOrder="0"/>
      <border diagonalUp="0" diagonalDown="0" outline="0">
        <left/>
        <right/>
        <top/>
        <bottom/>
      </border>
      <protection locked="0" hidden="0"/>
    </dxf>
    <dxf>
      <font>
        <b val="0"/>
        <i val="0"/>
        <strike val="0"/>
        <condense val="0"/>
        <extend val="0"/>
        <outline val="0"/>
        <shadow val="0"/>
        <u val="none"/>
        <vertAlign val="baseline"/>
        <sz val="14"/>
        <color rgb="FF595959"/>
        <name val="Arimo"/>
        <scheme val="none"/>
      </font>
      <fill>
        <patternFill patternType="none">
          <fgColor indexed="64"/>
          <bgColor auto="1"/>
        </patternFill>
      </fill>
      <alignment horizontal="left" vertical="center" textRotation="0" wrapText="1" indent="1" justifyLastLine="0" shrinkToFit="0" readingOrder="0"/>
      <border diagonalUp="0" diagonalDown="0">
        <left style="thin">
          <color theme="0" tint="-0.499984740745262"/>
        </left>
        <right style="thin">
          <color theme="0" tint="-0.499984740745262"/>
        </right>
        <top style="thin">
          <color theme="0" tint="-0.499984740745262"/>
        </top>
        <bottom style="thin">
          <color theme="0" tint="-0.499984740745262"/>
        </bottom>
        <vertical style="thin">
          <color theme="0" tint="-0.499984740745262"/>
        </vertical>
        <horizontal style="thin">
          <color theme="0" tint="-0.499984740745262"/>
        </horizontal>
      </border>
      <protection locked="0" hidden="0"/>
    </dxf>
    <dxf>
      <font>
        <b val="0"/>
        <i val="0"/>
        <strike val="0"/>
        <condense val="0"/>
        <extend val="0"/>
        <outline val="0"/>
        <shadow val="0"/>
        <u val="none"/>
        <vertAlign val="baseline"/>
        <sz val="12"/>
        <color rgb="FF595959"/>
        <name val="Arimo"/>
        <scheme val="none"/>
      </font>
      <fill>
        <patternFill patternType="none">
          <fgColor indexed="64"/>
          <bgColor indexed="65"/>
        </patternFill>
      </fill>
      <alignment horizontal="left" vertical="center" textRotation="0" wrapText="1" indent="1" justifyLastLine="0" shrinkToFit="0" readingOrder="0"/>
      <border diagonalUp="0" diagonalDown="0" outline="0">
        <left/>
        <right/>
        <top/>
        <bottom/>
      </border>
      <protection locked="0" hidden="0"/>
    </dxf>
    <dxf>
      <font>
        <b val="0"/>
        <i val="0"/>
        <strike val="0"/>
        <condense val="0"/>
        <extend val="0"/>
        <outline val="0"/>
        <shadow val="0"/>
        <u val="none"/>
        <vertAlign val="baseline"/>
        <sz val="14"/>
        <color rgb="FF595959"/>
        <name val="Arimo"/>
        <scheme val="none"/>
      </font>
      <fill>
        <patternFill patternType="none">
          <fgColor indexed="64"/>
          <bgColor auto="1"/>
        </patternFill>
      </fill>
      <alignment horizontal="left" vertical="center" textRotation="0" wrapText="1" indent="1" justifyLastLine="0" shrinkToFit="0" readingOrder="0"/>
      <border diagonalUp="0" diagonalDown="0">
        <left style="thin">
          <color theme="0" tint="-0.499984740745262"/>
        </left>
        <right style="thin">
          <color theme="0" tint="-0.499984740745262"/>
        </right>
        <top style="thin">
          <color theme="0" tint="-0.499984740745262"/>
        </top>
        <bottom style="thin">
          <color theme="0" tint="-0.499984740745262"/>
        </bottom>
        <vertical style="thin">
          <color theme="0" tint="-0.499984740745262"/>
        </vertical>
        <horizontal style="thin">
          <color theme="0" tint="-0.499984740745262"/>
        </horizontal>
      </border>
      <protection locked="0" hidden="0"/>
    </dxf>
    <dxf>
      <font>
        <b val="0"/>
        <i val="0"/>
        <strike val="0"/>
        <condense val="0"/>
        <extend val="0"/>
        <outline val="0"/>
        <shadow val="0"/>
        <u val="none"/>
        <vertAlign val="baseline"/>
        <sz val="12"/>
        <color rgb="FF595959"/>
        <name val="Arimo"/>
        <scheme val="none"/>
      </font>
      <fill>
        <patternFill patternType="none">
          <fgColor indexed="64"/>
          <bgColor indexed="65"/>
        </patternFill>
      </fill>
      <alignment horizontal="left" vertical="center" textRotation="0" wrapText="1" indent="1" justifyLastLine="0" shrinkToFit="0" readingOrder="0"/>
      <border diagonalUp="0" diagonalDown="0" outline="0">
        <left/>
        <right/>
        <top/>
        <bottom/>
      </border>
      <protection locked="0" hidden="0"/>
    </dxf>
    <dxf>
      <font>
        <b val="0"/>
        <i val="0"/>
        <strike val="0"/>
        <condense val="0"/>
        <extend val="0"/>
        <outline val="0"/>
        <shadow val="0"/>
        <u val="none"/>
        <vertAlign val="baseline"/>
        <sz val="14"/>
        <color rgb="FF595959"/>
        <name val="Arimo"/>
        <scheme val="none"/>
      </font>
      <fill>
        <patternFill patternType="none">
          <fgColor indexed="64"/>
          <bgColor auto="1"/>
        </patternFill>
      </fill>
      <alignment horizontal="left" vertical="center" textRotation="0" wrapText="1" indent="1" justifyLastLine="0" shrinkToFit="0" readingOrder="0"/>
      <border diagonalUp="0" diagonalDown="0">
        <left style="thin">
          <color theme="0" tint="-0.499984740745262"/>
        </left>
        <right style="thin">
          <color theme="0" tint="-0.499984740745262"/>
        </right>
        <top style="thin">
          <color theme="0" tint="-0.499984740745262"/>
        </top>
        <bottom style="thin">
          <color theme="0" tint="-0.499984740745262"/>
        </bottom>
        <vertical style="thin">
          <color theme="0" tint="-0.499984740745262"/>
        </vertical>
        <horizontal style="thin">
          <color theme="0" tint="-0.499984740745262"/>
        </horizontal>
      </border>
      <protection locked="0" hidden="0"/>
    </dxf>
    <dxf>
      <font>
        <b val="0"/>
        <i val="0"/>
        <strike val="0"/>
        <condense val="0"/>
        <extend val="0"/>
        <outline val="0"/>
        <shadow val="0"/>
        <u val="none"/>
        <vertAlign val="baseline"/>
        <sz val="12"/>
        <color rgb="FF595959"/>
        <name val="Arimo"/>
        <scheme val="none"/>
      </font>
      <fill>
        <patternFill patternType="none">
          <fgColor indexed="64"/>
          <bgColor indexed="65"/>
        </patternFill>
      </fill>
      <alignment horizontal="left" vertical="center" textRotation="0" wrapText="1" indent="1" justifyLastLine="0" shrinkToFit="0" readingOrder="0"/>
      <border diagonalUp="0" diagonalDown="0" outline="0">
        <left/>
        <right/>
        <top/>
        <bottom/>
      </border>
      <protection locked="0" hidden="0"/>
    </dxf>
    <dxf>
      <font>
        <b val="0"/>
        <i val="0"/>
        <strike val="0"/>
        <condense val="0"/>
        <extend val="0"/>
        <outline val="0"/>
        <shadow val="0"/>
        <u val="none"/>
        <vertAlign val="baseline"/>
        <sz val="14"/>
        <color rgb="FF595959"/>
        <name val="Arimo"/>
        <scheme val="none"/>
      </font>
      <fill>
        <patternFill patternType="none">
          <fgColor indexed="64"/>
          <bgColor auto="1"/>
        </patternFill>
      </fill>
      <alignment horizontal="left" vertical="center" textRotation="0" wrapText="1" indent="1" justifyLastLine="0" shrinkToFit="0" readingOrder="0"/>
      <border diagonalUp="0" diagonalDown="0">
        <left style="thin">
          <color theme="0" tint="-0.499984740745262"/>
        </left>
        <right style="thin">
          <color theme="0" tint="-0.499984740745262"/>
        </right>
        <top style="thin">
          <color theme="0" tint="-0.499984740745262"/>
        </top>
        <bottom style="thin">
          <color theme="0" tint="-0.499984740745262"/>
        </bottom>
        <vertical style="thin">
          <color theme="0" tint="-0.499984740745262"/>
        </vertical>
        <horizontal style="thin">
          <color theme="0" tint="-0.499984740745262"/>
        </horizontal>
      </border>
      <protection locked="0" hidden="0"/>
    </dxf>
    <dxf>
      <font>
        <b val="0"/>
        <i val="0"/>
        <strike val="0"/>
        <condense val="0"/>
        <extend val="0"/>
        <outline val="0"/>
        <shadow val="0"/>
        <u val="none"/>
        <vertAlign val="baseline"/>
        <sz val="12"/>
        <color rgb="FF595959"/>
        <name val="Arimo"/>
        <scheme val="none"/>
      </font>
      <fill>
        <patternFill patternType="none">
          <fgColor indexed="64"/>
          <bgColor indexed="65"/>
        </patternFill>
      </fill>
      <alignment horizontal="left" vertical="center" textRotation="0" wrapText="1" indent="1" justifyLastLine="0" shrinkToFit="0" readingOrder="0"/>
      <border diagonalUp="0" diagonalDown="0" outline="0">
        <left/>
        <right/>
        <top/>
        <bottom/>
      </border>
      <protection locked="0" hidden="0"/>
    </dxf>
    <dxf>
      <font>
        <b val="0"/>
        <i val="0"/>
        <strike val="0"/>
        <condense val="0"/>
        <extend val="0"/>
        <outline val="0"/>
        <shadow val="0"/>
        <u val="none"/>
        <vertAlign val="baseline"/>
        <sz val="14"/>
        <color rgb="FF595959"/>
        <name val="Arimo"/>
        <scheme val="none"/>
      </font>
      <fill>
        <patternFill patternType="none">
          <fgColor indexed="64"/>
          <bgColor auto="1"/>
        </patternFill>
      </fill>
      <alignment horizontal="left" vertical="center" textRotation="0" wrapText="1" indent="1" justifyLastLine="0" shrinkToFit="0" readingOrder="0"/>
      <border diagonalUp="0" diagonalDown="0">
        <left style="thin">
          <color theme="0" tint="-0.499984740745262"/>
        </left>
        <right style="thin">
          <color theme="0" tint="-0.499984740745262"/>
        </right>
        <top style="thin">
          <color theme="0" tint="-0.499984740745262"/>
        </top>
        <bottom style="thin">
          <color theme="0" tint="-0.499984740745262"/>
        </bottom>
        <vertical style="thin">
          <color theme="0" tint="-0.499984740745262"/>
        </vertical>
        <horizontal style="thin">
          <color theme="0" tint="-0.499984740745262"/>
        </horizontal>
      </border>
      <protection locked="0" hidden="0"/>
    </dxf>
    <dxf>
      <font>
        <b val="0"/>
        <i val="0"/>
        <strike val="0"/>
        <condense val="0"/>
        <extend val="0"/>
        <outline val="0"/>
        <shadow val="0"/>
        <u val="none"/>
        <vertAlign val="baseline"/>
        <sz val="12"/>
        <color rgb="FF595959"/>
        <name val="Arimo"/>
        <scheme val="none"/>
      </font>
      <fill>
        <patternFill patternType="none">
          <fgColor indexed="64"/>
          <bgColor indexed="65"/>
        </patternFill>
      </fill>
      <alignment horizontal="left" vertical="center" textRotation="0" wrapText="1" indent="1" justifyLastLine="0" shrinkToFit="0" readingOrder="0"/>
      <border diagonalUp="0" diagonalDown="0" outline="0">
        <left/>
        <right/>
        <top/>
        <bottom/>
      </border>
      <protection locked="0" hidden="0"/>
    </dxf>
    <dxf>
      <font>
        <b val="0"/>
        <i val="0"/>
        <strike val="0"/>
        <condense val="0"/>
        <extend val="0"/>
        <outline val="0"/>
        <shadow val="0"/>
        <u val="none"/>
        <vertAlign val="baseline"/>
        <sz val="14"/>
        <color rgb="FF595959"/>
        <name val="Arimo"/>
        <scheme val="none"/>
      </font>
      <fill>
        <patternFill patternType="none">
          <fgColor indexed="64"/>
          <bgColor auto="1"/>
        </patternFill>
      </fill>
      <alignment horizontal="left" vertical="center" textRotation="0" wrapText="1" indent="1" justifyLastLine="0" shrinkToFit="0" readingOrder="0"/>
      <border diagonalUp="0" diagonalDown="0">
        <left style="thin">
          <color theme="0" tint="-0.499984740745262"/>
        </left>
        <right style="thin">
          <color theme="0" tint="-0.499984740745262"/>
        </right>
        <top style="thin">
          <color theme="0" tint="-0.499984740745262"/>
        </top>
        <bottom style="thin">
          <color theme="0" tint="-0.499984740745262"/>
        </bottom>
        <vertical style="thin">
          <color theme="0" tint="-0.499984740745262"/>
        </vertical>
        <horizontal style="thin">
          <color theme="0" tint="-0.499984740745262"/>
        </horizontal>
      </border>
      <protection locked="0" hidden="0"/>
    </dxf>
    <dxf>
      <font>
        <b val="0"/>
        <i val="0"/>
        <strike val="0"/>
        <condense val="0"/>
        <extend val="0"/>
        <outline val="0"/>
        <shadow val="0"/>
        <u val="none"/>
        <vertAlign val="baseline"/>
        <sz val="12"/>
        <color rgb="FF595959"/>
        <name val="Arimo"/>
        <scheme val="none"/>
      </font>
      <fill>
        <patternFill patternType="none">
          <fgColor indexed="64"/>
          <bgColor indexed="65"/>
        </patternFill>
      </fill>
      <alignment horizontal="left" vertical="center" textRotation="0" wrapText="1" indent="1" justifyLastLine="0" shrinkToFit="0" readingOrder="0"/>
      <border diagonalUp="0" diagonalDown="0" outline="0">
        <left/>
        <right/>
        <top/>
        <bottom/>
      </border>
      <protection locked="0" hidden="0"/>
    </dxf>
    <dxf>
      <font>
        <b val="0"/>
        <i val="0"/>
        <strike val="0"/>
        <condense val="0"/>
        <extend val="0"/>
        <outline val="0"/>
        <shadow val="0"/>
        <u val="none"/>
        <vertAlign val="baseline"/>
        <sz val="14"/>
        <color rgb="FF595959"/>
        <name val="Arimo"/>
        <scheme val="none"/>
      </font>
      <fill>
        <patternFill patternType="none">
          <fgColor indexed="64"/>
          <bgColor auto="1"/>
        </patternFill>
      </fill>
      <alignment horizontal="left" vertical="center" textRotation="0" wrapText="1" indent="1" justifyLastLine="0" shrinkToFit="0" readingOrder="0"/>
      <border diagonalUp="0" diagonalDown="0">
        <left style="thin">
          <color theme="0" tint="-0.499984740745262"/>
        </left>
        <right style="thin">
          <color theme="0" tint="-0.499984740745262"/>
        </right>
        <top style="thin">
          <color theme="0" tint="-0.499984740745262"/>
        </top>
        <bottom style="thin">
          <color theme="0" tint="-0.499984740745262"/>
        </bottom>
        <vertical style="thin">
          <color theme="0" tint="-0.499984740745262"/>
        </vertical>
        <horizontal style="thin">
          <color theme="0" tint="-0.499984740745262"/>
        </horizontal>
      </border>
      <protection locked="0" hidden="0"/>
    </dxf>
    <dxf>
      <font>
        <b val="0"/>
        <i val="0"/>
        <strike val="0"/>
        <condense val="0"/>
        <extend val="0"/>
        <outline val="0"/>
        <shadow val="0"/>
        <u val="none"/>
        <vertAlign val="baseline"/>
        <sz val="12"/>
        <color rgb="FF595959"/>
        <name val="Arimo"/>
        <scheme val="none"/>
      </font>
      <fill>
        <patternFill patternType="none">
          <fgColor indexed="64"/>
          <bgColor indexed="65"/>
        </patternFill>
      </fill>
      <alignment horizontal="left" vertical="center" textRotation="0" wrapText="1" indent="1" justifyLastLine="0" shrinkToFit="0" readingOrder="0"/>
      <border diagonalUp="0" diagonalDown="0" outline="0">
        <left/>
        <right/>
        <top/>
        <bottom/>
      </border>
      <protection locked="0" hidden="0"/>
    </dxf>
    <dxf>
      <font>
        <b val="0"/>
        <i val="0"/>
        <strike val="0"/>
        <condense val="0"/>
        <extend val="0"/>
        <outline val="0"/>
        <shadow val="0"/>
        <u val="none"/>
        <vertAlign val="baseline"/>
        <sz val="14"/>
        <color rgb="FF595959"/>
        <name val="Arimo"/>
        <scheme val="none"/>
      </font>
      <fill>
        <patternFill patternType="none">
          <fgColor indexed="64"/>
          <bgColor auto="1"/>
        </patternFill>
      </fill>
      <alignment horizontal="left" vertical="center" textRotation="0" wrapText="1" indent="1" justifyLastLine="0" shrinkToFit="0" readingOrder="0"/>
      <border diagonalUp="0" diagonalDown="0">
        <left style="thin">
          <color theme="0" tint="-0.499984740745262"/>
        </left>
        <right style="thin">
          <color theme="0" tint="-0.499984740745262"/>
        </right>
        <top style="thin">
          <color theme="0" tint="-0.499984740745262"/>
        </top>
        <bottom style="thin">
          <color theme="0" tint="-0.499984740745262"/>
        </bottom>
        <vertical style="thin">
          <color theme="0" tint="-0.499984740745262"/>
        </vertical>
        <horizontal style="thin">
          <color theme="0" tint="-0.499984740745262"/>
        </horizontal>
      </border>
      <protection locked="0" hidden="0"/>
    </dxf>
    <dxf>
      <font>
        <b val="0"/>
        <i val="0"/>
        <strike val="0"/>
        <condense val="0"/>
        <extend val="0"/>
        <outline val="0"/>
        <shadow val="0"/>
        <u val="none"/>
        <vertAlign val="baseline"/>
        <sz val="12"/>
        <color rgb="FF595959"/>
        <name val="Arimo"/>
        <scheme val="none"/>
      </font>
      <fill>
        <patternFill patternType="none">
          <fgColor indexed="64"/>
          <bgColor indexed="65"/>
        </patternFill>
      </fill>
      <alignment horizontal="left" vertical="center" textRotation="0" wrapText="1" indent="1" justifyLastLine="0" shrinkToFit="0" readingOrder="0"/>
      <protection locked="0" hidden="0"/>
    </dxf>
    <dxf>
      <font>
        <b val="0"/>
        <i val="0"/>
        <strike val="0"/>
        <condense val="0"/>
        <extend val="0"/>
        <outline val="0"/>
        <shadow val="0"/>
        <u val="none"/>
        <vertAlign val="baseline"/>
        <sz val="14"/>
        <color rgb="FF595959"/>
        <name val="Arimo"/>
        <scheme val="none"/>
      </font>
      <fill>
        <patternFill patternType="solid">
          <fgColor indexed="64"/>
          <bgColor rgb="FFE2F8D5"/>
        </patternFill>
      </fill>
      <alignment horizontal="left" vertical="center" textRotation="0" wrapText="1" indent="1" justifyLastLine="0" shrinkToFit="0" readingOrder="0"/>
      <border diagonalUp="0" diagonalDown="0">
        <left style="thin">
          <color rgb="FF008000"/>
        </left>
        <right style="thin">
          <color rgb="FF008000"/>
        </right>
        <top style="thin">
          <color rgb="FF008000"/>
        </top>
        <bottom style="thin">
          <color rgb="FF008000"/>
        </bottom>
        <vertical style="thin">
          <color rgb="FF008000"/>
        </vertical>
        <horizontal style="thin">
          <color rgb="FF008000"/>
        </horizontal>
      </border>
      <protection locked="0" hidden="0"/>
    </dxf>
    <dxf>
      <font>
        <b val="0"/>
        <i val="0"/>
        <strike val="0"/>
        <condense val="0"/>
        <extend val="0"/>
        <outline val="0"/>
        <shadow val="0"/>
        <u val="none"/>
        <vertAlign val="baseline"/>
        <sz val="12"/>
        <color rgb="FF595959"/>
        <name val="Arimo"/>
        <scheme val="none"/>
      </font>
      <fill>
        <patternFill patternType="none">
          <fgColor indexed="64"/>
          <bgColor indexed="65"/>
        </patternFill>
      </fill>
      <alignment horizontal="left" vertical="center" textRotation="0" wrapText="1" indent="1" justifyLastLine="0" shrinkToFit="0" readingOrder="0"/>
      <border diagonalUp="0" diagonalDown="0" outline="0">
        <left/>
        <right/>
        <top/>
        <bottom/>
      </border>
      <protection locked="0" hidden="0"/>
    </dxf>
    <dxf>
      <font>
        <b val="0"/>
        <i val="0"/>
        <strike val="0"/>
        <condense val="0"/>
        <extend val="0"/>
        <outline val="0"/>
        <shadow val="0"/>
        <u val="none"/>
        <vertAlign val="baseline"/>
        <sz val="14"/>
        <color rgb="FF595959"/>
        <name val="Arimo"/>
        <scheme val="none"/>
      </font>
      <fill>
        <patternFill patternType="solid">
          <fgColor indexed="64"/>
          <bgColor rgb="FFE2F8D5"/>
        </patternFill>
      </fill>
      <alignment horizontal="left" vertical="center" textRotation="0" wrapText="1" indent="1" justifyLastLine="0" shrinkToFit="0" readingOrder="0"/>
      <border diagonalUp="0" diagonalDown="0">
        <left style="thin">
          <color rgb="FF008000"/>
        </left>
        <right style="thin">
          <color rgb="FF008000"/>
        </right>
        <top style="thin">
          <color rgb="FF008000"/>
        </top>
        <bottom style="thin">
          <color rgb="FF008000"/>
        </bottom>
        <vertical style="thin">
          <color rgb="FF008000"/>
        </vertical>
        <horizontal style="thin">
          <color rgb="FF008000"/>
        </horizontal>
      </border>
      <protection locked="0" hidden="0"/>
    </dxf>
    <dxf>
      <font>
        <b val="0"/>
        <i val="0"/>
        <strike val="0"/>
        <condense val="0"/>
        <extend val="0"/>
        <outline val="0"/>
        <shadow val="0"/>
        <u val="none"/>
        <vertAlign val="baseline"/>
        <sz val="12"/>
        <color rgb="FF595959"/>
        <name val="Arimo"/>
        <scheme val="none"/>
      </font>
      <fill>
        <patternFill patternType="none">
          <fgColor indexed="64"/>
          <bgColor indexed="65"/>
        </patternFill>
      </fill>
      <alignment horizontal="left" vertical="center" textRotation="0" wrapText="1" indent="1" justifyLastLine="0" shrinkToFit="0" readingOrder="0"/>
      <border diagonalUp="0" diagonalDown="0" outline="0">
        <left/>
        <right/>
        <top/>
        <bottom/>
      </border>
      <protection locked="0" hidden="0"/>
    </dxf>
    <dxf>
      <font>
        <b val="0"/>
        <i val="0"/>
        <strike val="0"/>
        <condense val="0"/>
        <extend val="0"/>
        <outline val="0"/>
        <shadow val="0"/>
        <u val="none"/>
        <vertAlign val="baseline"/>
        <sz val="14"/>
        <color rgb="FF595959"/>
        <name val="Arimo"/>
        <scheme val="none"/>
      </font>
      <fill>
        <patternFill patternType="solid">
          <fgColor indexed="64"/>
          <bgColor rgb="FFE2F8D5"/>
        </patternFill>
      </fill>
      <alignment horizontal="left" vertical="center" textRotation="0" wrapText="1" indent="1" justifyLastLine="0" shrinkToFit="0" readingOrder="0"/>
      <border diagonalUp="0" diagonalDown="0">
        <left style="thin">
          <color rgb="FF008000"/>
        </left>
        <right style="thin">
          <color rgb="FF008000"/>
        </right>
        <top style="thin">
          <color rgb="FF008000"/>
        </top>
        <bottom style="thin">
          <color rgb="FF008000"/>
        </bottom>
        <vertical style="thin">
          <color rgb="FF008000"/>
        </vertical>
        <horizontal style="thin">
          <color rgb="FF008000"/>
        </horizontal>
      </border>
      <protection locked="0" hidden="0"/>
    </dxf>
    <dxf>
      <font>
        <b val="0"/>
        <i val="0"/>
        <strike val="0"/>
        <condense val="0"/>
        <extend val="0"/>
        <outline val="0"/>
        <shadow val="0"/>
        <u val="none"/>
        <vertAlign val="baseline"/>
        <sz val="12"/>
        <color rgb="FF595959"/>
        <name val="Arimo"/>
        <scheme val="none"/>
      </font>
      <fill>
        <patternFill patternType="none">
          <fgColor indexed="64"/>
          <bgColor indexed="65"/>
        </patternFill>
      </fill>
      <alignment horizontal="left" vertical="center" textRotation="0" wrapText="1" indent="1" justifyLastLine="0" shrinkToFit="0" readingOrder="0"/>
      <border diagonalUp="0" diagonalDown="0" outline="0">
        <left/>
        <right/>
        <top/>
        <bottom/>
      </border>
      <protection locked="0" hidden="0"/>
    </dxf>
    <dxf>
      <font>
        <b val="0"/>
        <i val="0"/>
        <strike val="0"/>
        <condense val="0"/>
        <extend val="0"/>
        <outline val="0"/>
        <shadow val="0"/>
        <u val="none"/>
        <vertAlign val="baseline"/>
        <sz val="14"/>
        <color rgb="FF595959"/>
        <name val="Arimo"/>
        <scheme val="none"/>
      </font>
      <fill>
        <patternFill patternType="solid">
          <fgColor indexed="64"/>
          <bgColor rgb="FFE2F8D5"/>
        </patternFill>
      </fill>
      <alignment horizontal="left" vertical="center" textRotation="0" wrapText="1" indent="1" justifyLastLine="0" shrinkToFit="0" readingOrder="0"/>
      <border diagonalUp="0" diagonalDown="0">
        <left style="thin">
          <color rgb="FF008000"/>
        </left>
        <right style="thin">
          <color rgb="FF008000"/>
        </right>
        <top style="thin">
          <color rgb="FF008000"/>
        </top>
        <bottom style="thin">
          <color rgb="FF008000"/>
        </bottom>
        <vertical style="thin">
          <color rgb="FF008000"/>
        </vertical>
        <horizontal style="thin">
          <color rgb="FF008000"/>
        </horizontal>
      </border>
      <protection locked="0" hidden="0"/>
    </dxf>
    <dxf>
      <font>
        <b val="0"/>
        <i val="0"/>
        <strike val="0"/>
        <condense val="0"/>
        <extend val="0"/>
        <outline val="0"/>
        <shadow val="0"/>
        <u val="none"/>
        <vertAlign val="baseline"/>
        <sz val="12"/>
        <color rgb="FF595959"/>
        <name val="Arimo"/>
        <scheme val="none"/>
      </font>
      <fill>
        <patternFill patternType="none">
          <fgColor indexed="64"/>
          <bgColor indexed="65"/>
        </patternFill>
      </fill>
      <alignment horizontal="left" vertical="center" textRotation="0" wrapText="1" indent="1" justifyLastLine="0" shrinkToFit="0" readingOrder="0"/>
      <border diagonalUp="0" diagonalDown="0" outline="0">
        <left/>
        <right/>
        <top/>
        <bottom/>
      </border>
      <protection locked="0" hidden="0"/>
    </dxf>
    <dxf>
      <font>
        <b val="0"/>
        <i val="0"/>
        <strike val="0"/>
        <condense val="0"/>
        <extend val="0"/>
        <outline val="0"/>
        <shadow val="0"/>
        <u val="none"/>
        <vertAlign val="baseline"/>
        <sz val="14"/>
        <color rgb="FF595959"/>
        <name val="Arimo"/>
        <scheme val="none"/>
      </font>
      <fill>
        <patternFill patternType="solid">
          <fgColor indexed="64"/>
          <bgColor rgb="FFE2F8D5"/>
        </patternFill>
      </fill>
      <alignment horizontal="left" vertical="center" textRotation="0" wrapText="1" indent="1" justifyLastLine="0" shrinkToFit="0" readingOrder="0"/>
      <border diagonalUp="0" diagonalDown="0">
        <left style="thin">
          <color rgb="FF008000"/>
        </left>
        <right style="thin">
          <color rgb="FF008000"/>
        </right>
        <top style="thin">
          <color rgb="FF008000"/>
        </top>
        <bottom style="thin">
          <color rgb="FF008000"/>
        </bottom>
        <vertical style="thin">
          <color rgb="FF008000"/>
        </vertical>
        <horizontal style="thin">
          <color rgb="FF008000"/>
        </horizontal>
      </border>
      <protection locked="0" hidden="0"/>
    </dxf>
    <dxf>
      <font>
        <b val="0"/>
        <i val="0"/>
        <strike val="0"/>
        <condense val="0"/>
        <extend val="0"/>
        <outline val="0"/>
        <shadow val="0"/>
        <u val="none"/>
        <vertAlign val="baseline"/>
        <sz val="12"/>
        <color rgb="FF595959"/>
        <name val="Arimo"/>
        <scheme val="none"/>
      </font>
      <fill>
        <patternFill patternType="none">
          <fgColor indexed="64"/>
          <bgColor indexed="65"/>
        </patternFill>
      </fill>
      <alignment horizontal="left" vertical="center" textRotation="0" wrapText="1" indent="1" justifyLastLine="0" shrinkToFit="0" readingOrder="0"/>
      <border diagonalUp="0" diagonalDown="0" outline="0">
        <left/>
        <right/>
        <top/>
        <bottom/>
      </border>
      <protection locked="0" hidden="0"/>
    </dxf>
    <dxf>
      <font>
        <b val="0"/>
        <i val="0"/>
        <strike val="0"/>
        <condense val="0"/>
        <extend val="0"/>
        <outline val="0"/>
        <shadow val="0"/>
        <u val="none"/>
        <vertAlign val="baseline"/>
        <sz val="14"/>
        <color rgb="FF595959"/>
        <name val="Arimo"/>
        <scheme val="none"/>
      </font>
      <fill>
        <patternFill patternType="solid">
          <fgColor indexed="64"/>
          <bgColor rgb="FFE2F8D5"/>
        </patternFill>
      </fill>
      <alignment horizontal="left" vertical="center" textRotation="0" wrapText="1" indent="1" justifyLastLine="0" shrinkToFit="0" readingOrder="0"/>
      <border diagonalUp="0" diagonalDown="0">
        <left style="thin">
          <color rgb="FF008000"/>
        </left>
        <right style="thin">
          <color rgb="FF008000"/>
        </right>
        <top style="thin">
          <color rgb="FF008000"/>
        </top>
        <bottom style="thin">
          <color rgb="FF008000"/>
        </bottom>
        <vertical style="thin">
          <color rgb="FF008000"/>
        </vertical>
        <horizontal style="thin">
          <color rgb="FF008000"/>
        </horizontal>
      </border>
      <protection locked="0" hidden="0"/>
    </dxf>
    <dxf>
      <font>
        <b val="0"/>
        <i val="0"/>
        <strike val="0"/>
        <condense val="0"/>
        <extend val="0"/>
        <outline val="0"/>
        <shadow val="0"/>
        <u val="none"/>
        <vertAlign val="baseline"/>
        <sz val="12"/>
        <color rgb="FF595959"/>
        <name val="Arimo"/>
        <scheme val="none"/>
      </font>
      <fill>
        <patternFill patternType="none">
          <fgColor indexed="64"/>
          <bgColor indexed="65"/>
        </patternFill>
      </fill>
      <alignment horizontal="left" vertical="center" textRotation="0" wrapText="1" indent="1" justifyLastLine="0" shrinkToFit="0" readingOrder="0"/>
      <border diagonalUp="0" diagonalDown="0" outline="0">
        <left/>
        <right/>
        <top/>
        <bottom/>
      </border>
      <protection locked="0" hidden="0"/>
    </dxf>
    <dxf>
      <font>
        <b val="0"/>
        <i val="0"/>
        <strike val="0"/>
        <condense val="0"/>
        <extend val="0"/>
        <outline val="0"/>
        <shadow val="0"/>
        <u val="none"/>
        <vertAlign val="baseline"/>
        <sz val="14"/>
        <color rgb="FF595959"/>
        <name val="Arimo"/>
        <scheme val="none"/>
      </font>
      <fill>
        <patternFill patternType="solid">
          <fgColor indexed="64"/>
          <bgColor rgb="FFE2F8D5"/>
        </patternFill>
      </fill>
      <alignment horizontal="left" vertical="center" textRotation="0" wrapText="1" indent="1" justifyLastLine="0" shrinkToFit="0" readingOrder="0"/>
      <border diagonalUp="0" diagonalDown="0">
        <left style="thin">
          <color rgb="FF008000"/>
        </left>
        <right style="thin">
          <color rgb="FF008000"/>
        </right>
        <top style="thin">
          <color rgb="FF008000"/>
        </top>
        <bottom style="thin">
          <color rgb="FF008000"/>
        </bottom>
        <vertical style="thin">
          <color rgb="FF008000"/>
        </vertical>
        <horizontal style="thin">
          <color rgb="FF008000"/>
        </horizontal>
      </border>
      <protection locked="0" hidden="0"/>
    </dxf>
    <dxf>
      <font>
        <b val="0"/>
        <i val="0"/>
        <strike val="0"/>
        <condense val="0"/>
        <extend val="0"/>
        <outline val="0"/>
        <shadow val="0"/>
        <u val="none"/>
        <vertAlign val="baseline"/>
        <sz val="12"/>
        <color rgb="FF595959"/>
        <name val="Arimo"/>
        <scheme val="none"/>
      </font>
      <fill>
        <patternFill patternType="none">
          <fgColor indexed="64"/>
          <bgColor indexed="65"/>
        </patternFill>
      </fill>
      <alignment horizontal="left" vertical="center" textRotation="0" wrapText="1" indent="1" justifyLastLine="0" shrinkToFit="0" readingOrder="0"/>
      <border diagonalUp="0" diagonalDown="0" outline="0">
        <left/>
        <right/>
        <top/>
        <bottom/>
      </border>
      <protection locked="0" hidden="0"/>
    </dxf>
    <dxf>
      <font>
        <b val="0"/>
        <i val="0"/>
        <strike val="0"/>
        <condense val="0"/>
        <extend val="0"/>
        <outline val="0"/>
        <shadow val="0"/>
        <u val="none"/>
        <vertAlign val="baseline"/>
        <sz val="14"/>
        <color rgb="FF595959"/>
        <name val="Arimo"/>
        <scheme val="none"/>
      </font>
      <fill>
        <patternFill patternType="solid">
          <fgColor indexed="64"/>
          <bgColor rgb="FFE2F8D5"/>
        </patternFill>
      </fill>
      <alignment horizontal="left" vertical="center" textRotation="0" wrapText="1" indent="1" justifyLastLine="0" shrinkToFit="0" readingOrder="0"/>
      <border diagonalUp="0" diagonalDown="0">
        <left style="thin">
          <color rgb="FF008000"/>
        </left>
        <right style="thin">
          <color rgb="FF008000"/>
        </right>
        <top style="thin">
          <color rgb="FF008000"/>
        </top>
        <bottom style="thin">
          <color rgb="FF008000"/>
        </bottom>
        <vertical style="thin">
          <color rgb="FF008000"/>
        </vertical>
        <horizontal style="thin">
          <color rgb="FF008000"/>
        </horizontal>
      </border>
      <protection locked="0" hidden="0"/>
    </dxf>
    <dxf>
      <font>
        <b val="0"/>
        <i val="0"/>
        <strike val="0"/>
        <condense val="0"/>
        <extend val="0"/>
        <outline val="0"/>
        <shadow val="0"/>
        <u val="none"/>
        <vertAlign val="baseline"/>
        <sz val="12"/>
        <color rgb="FF595959"/>
        <name val="Arimo"/>
        <scheme val="none"/>
      </font>
      <fill>
        <patternFill patternType="none">
          <fgColor indexed="64"/>
          <bgColor indexed="65"/>
        </patternFill>
      </fill>
      <alignment horizontal="left" vertical="center" textRotation="0" wrapText="1" indent="1" justifyLastLine="0" shrinkToFit="0" readingOrder="0"/>
      <border diagonalUp="0" diagonalDown="0" outline="0">
        <left/>
        <right/>
        <top/>
        <bottom/>
      </border>
      <protection locked="0" hidden="0"/>
    </dxf>
    <dxf>
      <font>
        <b val="0"/>
        <i val="0"/>
        <strike val="0"/>
        <condense val="0"/>
        <extend val="0"/>
        <outline val="0"/>
        <shadow val="0"/>
        <u val="none"/>
        <vertAlign val="baseline"/>
        <sz val="14"/>
        <color rgb="FF595959"/>
        <name val="Arimo"/>
        <scheme val="none"/>
      </font>
      <fill>
        <patternFill patternType="solid">
          <fgColor indexed="64"/>
          <bgColor rgb="FFE2F8D5"/>
        </patternFill>
      </fill>
      <alignment horizontal="left" vertical="center" textRotation="0" wrapText="1" indent="1" justifyLastLine="0" shrinkToFit="0" readingOrder="0"/>
      <border diagonalUp="0" diagonalDown="0">
        <left style="thin">
          <color rgb="FF008000"/>
        </left>
        <right style="thin">
          <color rgb="FF008000"/>
        </right>
        <top style="thin">
          <color rgb="FF008000"/>
        </top>
        <bottom style="thin">
          <color rgb="FF008000"/>
        </bottom>
        <vertical style="thin">
          <color rgb="FF008000"/>
        </vertical>
        <horizontal style="thin">
          <color rgb="FF008000"/>
        </horizontal>
      </border>
      <protection locked="0" hidden="0"/>
    </dxf>
    <dxf>
      <font>
        <b val="0"/>
        <i val="0"/>
        <strike val="0"/>
        <condense val="0"/>
        <extend val="0"/>
        <outline val="0"/>
        <shadow val="0"/>
        <u val="none"/>
        <vertAlign val="baseline"/>
        <sz val="12"/>
        <color rgb="FF595959"/>
        <name val="Arimo"/>
        <scheme val="none"/>
      </font>
      <fill>
        <patternFill patternType="none">
          <fgColor indexed="64"/>
          <bgColor indexed="65"/>
        </patternFill>
      </fill>
      <alignment horizontal="left" vertical="center" textRotation="0" wrapText="1" indent="1" justifyLastLine="0" shrinkToFit="0" readingOrder="0"/>
      <border diagonalUp="0" diagonalDown="0" outline="0">
        <left/>
        <right/>
        <top/>
        <bottom/>
      </border>
      <protection locked="0" hidden="0"/>
    </dxf>
    <dxf>
      <font>
        <b val="0"/>
        <i val="0"/>
        <strike val="0"/>
        <condense val="0"/>
        <extend val="0"/>
        <outline val="0"/>
        <shadow val="0"/>
        <u val="none"/>
        <vertAlign val="baseline"/>
        <sz val="14"/>
        <color rgb="FF595959"/>
        <name val="Arimo"/>
        <scheme val="none"/>
      </font>
      <fill>
        <patternFill patternType="solid">
          <fgColor indexed="64"/>
          <bgColor rgb="FFE2F8D5"/>
        </patternFill>
      </fill>
      <alignment horizontal="left" vertical="center" textRotation="0" wrapText="1" indent="1" justifyLastLine="0" shrinkToFit="0" readingOrder="0"/>
      <border diagonalUp="0" diagonalDown="0">
        <left style="thin">
          <color rgb="FF008000"/>
        </left>
        <right style="thin">
          <color rgb="FF008000"/>
        </right>
        <top style="thin">
          <color rgb="FF008000"/>
        </top>
        <bottom style="thin">
          <color rgb="FF008000"/>
        </bottom>
        <vertical style="thin">
          <color rgb="FF008000"/>
        </vertical>
        <horizontal style="thin">
          <color rgb="FF008000"/>
        </horizontal>
      </border>
      <protection locked="0" hidden="0"/>
    </dxf>
    <dxf>
      <font>
        <b val="0"/>
        <i val="0"/>
        <strike val="0"/>
        <condense val="0"/>
        <extend val="0"/>
        <outline val="0"/>
        <shadow val="0"/>
        <u val="none"/>
        <vertAlign val="baseline"/>
        <sz val="12"/>
        <color rgb="FF595959"/>
        <name val="Arimo"/>
        <scheme val="none"/>
      </font>
      <fill>
        <patternFill patternType="none">
          <fgColor indexed="64"/>
          <bgColor indexed="65"/>
        </patternFill>
      </fill>
      <alignment horizontal="left" vertical="center" textRotation="0" wrapText="1" indent="1" justifyLastLine="0" shrinkToFit="0" readingOrder="0"/>
      <protection locked="0" hidden="0"/>
    </dxf>
    <dxf>
      <font>
        <b val="0"/>
        <i val="0"/>
        <strike val="0"/>
        <condense val="0"/>
        <extend val="0"/>
        <outline val="0"/>
        <shadow val="0"/>
        <u val="none"/>
        <vertAlign val="baseline"/>
        <sz val="14"/>
        <color rgb="FF595959"/>
        <name val="Arimo"/>
        <scheme val="none"/>
      </font>
      <fill>
        <patternFill patternType="solid">
          <fgColor indexed="64"/>
          <bgColor rgb="FFE2F8D5"/>
        </patternFill>
      </fill>
      <alignment horizontal="left" vertical="center" textRotation="0" wrapText="1" indent="1" justifyLastLine="0" shrinkToFit="0" readingOrder="0"/>
      <border diagonalUp="0" diagonalDown="0">
        <left style="thin">
          <color rgb="FF008000"/>
        </left>
        <right style="thin">
          <color rgb="FF008000"/>
        </right>
        <top style="thin">
          <color rgb="FF008000"/>
        </top>
        <bottom style="thin">
          <color rgb="FF008000"/>
        </bottom>
        <vertical style="thin">
          <color rgb="FF008000"/>
        </vertical>
        <horizontal style="thin">
          <color rgb="FF008000"/>
        </horizontal>
      </border>
      <protection locked="0" hidden="0"/>
    </dxf>
    <dxf>
      <font>
        <b val="0"/>
        <i val="0"/>
        <strike val="0"/>
        <condense val="0"/>
        <extend val="0"/>
        <outline val="0"/>
        <shadow val="0"/>
        <u val="none"/>
        <vertAlign val="baseline"/>
        <sz val="12"/>
        <color rgb="FF595959"/>
        <name val="Arimo"/>
        <scheme val="none"/>
      </font>
      <fill>
        <patternFill patternType="none">
          <fgColor indexed="64"/>
          <bgColor indexed="65"/>
        </patternFill>
      </fill>
      <alignment horizontal="left" vertical="center" textRotation="0" wrapText="1" indent="1" justifyLastLine="0" shrinkToFit="0" readingOrder="0"/>
      <protection locked="0" hidden="0"/>
    </dxf>
    <dxf>
      <font>
        <b val="0"/>
        <i val="0"/>
        <strike val="0"/>
        <condense val="0"/>
        <extend val="0"/>
        <outline val="0"/>
        <shadow val="0"/>
        <u val="none"/>
        <vertAlign val="baseline"/>
        <sz val="14"/>
        <color rgb="FF595959"/>
        <name val="Arimo"/>
        <scheme val="none"/>
      </font>
      <fill>
        <patternFill patternType="solid">
          <fgColor indexed="64"/>
          <bgColor rgb="FFE2F8D5"/>
        </patternFill>
      </fill>
      <alignment horizontal="left" vertical="center" textRotation="0" wrapText="1" indent="1" justifyLastLine="0" shrinkToFit="0" readingOrder="0"/>
      <border diagonalUp="0" diagonalDown="0">
        <left style="thin">
          <color rgb="FF008000"/>
        </left>
        <right style="thin">
          <color rgb="FF008000"/>
        </right>
        <top style="thin">
          <color rgb="FF008000"/>
        </top>
        <bottom style="thin">
          <color rgb="FF008000"/>
        </bottom>
        <vertical style="thin">
          <color rgb="FF008000"/>
        </vertical>
        <horizontal style="thin">
          <color rgb="FF008000"/>
        </horizontal>
      </border>
      <protection locked="0" hidden="0"/>
    </dxf>
    <dxf>
      <font>
        <b val="0"/>
        <i val="0"/>
        <strike val="0"/>
        <condense val="0"/>
        <extend val="0"/>
        <outline val="0"/>
        <shadow val="0"/>
        <u val="none"/>
        <vertAlign val="baseline"/>
        <sz val="12"/>
        <color rgb="FF595959"/>
        <name val="Arimo"/>
        <scheme val="none"/>
      </font>
      <fill>
        <patternFill patternType="none">
          <fgColor indexed="64"/>
          <bgColor indexed="65"/>
        </patternFill>
      </fill>
      <alignment horizontal="left" vertical="center" textRotation="0" wrapText="1" indent="1" justifyLastLine="0" shrinkToFit="0" readingOrder="0"/>
      <protection locked="0" hidden="0"/>
    </dxf>
    <dxf>
      <font>
        <b val="0"/>
        <i val="0"/>
        <strike val="0"/>
        <condense val="0"/>
        <extend val="0"/>
        <outline val="0"/>
        <shadow val="0"/>
        <u val="none"/>
        <vertAlign val="baseline"/>
        <sz val="14"/>
        <color rgb="FF595959"/>
        <name val="Arimo"/>
        <scheme val="none"/>
      </font>
      <fill>
        <patternFill patternType="solid">
          <fgColor indexed="64"/>
          <bgColor rgb="FFE2F8D5"/>
        </patternFill>
      </fill>
      <alignment horizontal="left" vertical="center" textRotation="0" wrapText="1" indent="1" justifyLastLine="0" shrinkToFit="0" readingOrder="0"/>
      <border diagonalUp="0" diagonalDown="0">
        <left style="thin">
          <color rgb="FF008000"/>
        </left>
        <right style="thin">
          <color rgb="FF008000"/>
        </right>
        <top style="thin">
          <color rgb="FF008000"/>
        </top>
        <bottom style="thin">
          <color rgb="FF008000"/>
        </bottom>
        <vertical style="thin">
          <color rgb="FF008000"/>
        </vertical>
        <horizontal style="thin">
          <color rgb="FF008000"/>
        </horizontal>
      </border>
      <protection locked="0" hidden="0"/>
    </dxf>
    <dxf>
      <font>
        <b val="0"/>
        <i val="0"/>
        <strike val="0"/>
        <condense val="0"/>
        <extend val="0"/>
        <outline val="0"/>
        <shadow val="0"/>
        <u val="none"/>
        <vertAlign val="baseline"/>
        <sz val="12"/>
        <color rgb="FF595959"/>
        <name val="Arimo"/>
        <scheme val="none"/>
      </font>
      <fill>
        <patternFill patternType="none">
          <fgColor indexed="64"/>
          <bgColor indexed="65"/>
        </patternFill>
      </fill>
      <alignment horizontal="left" vertical="center" textRotation="0" wrapText="1" indent="1" justifyLastLine="0" shrinkToFit="0" readingOrder="0"/>
      <protection locked="0" hidden="0"/>
    </dxf>
    <dxf>
      <font>
        <b val="0"/>
        <i val="0"/>
        <strike val="0"/>
        <condense val="0"/>
        <extend val="0"/>
        <outline val="0"/>
        <shadow val="0"/>
        <u val="none"/>
        <vertAlign val="baseline"/>
        <sz val="14"/>
        <color rgb="FF595959"/>
        <name val="Arimo"/>
        <scheme val="none"/>
      </font>
      <fill>
        <patternFill patternType="solid">
          <fgColor indexed="64"/>
          <bgColor rgb="FFE2F8D5"/>
        </patternFill>
      </fill>
      <alignment horizontal="left" vertical="center" textRotation="0" wrapText="1" indent="1" justifyLastLine="0" shrinkToFit="0" readingOrder="0"/>
      <border diagonalUp="0" diagonalDown="0">
        <left style="thin">
          <color rgb="FF008000"/>
        </left>
        <right style="thin">
          <color rgb="FF008000"/>
        </right>
        <top style="thin">
          <color rgb="FF008000"/>
        </top>
        <bottom style="thin">
          <color rgb="FF008000"/>
        </bottom>
        <vertical style="thin">
          <color rgb="FF008000"/>
        </vertical>
        <horizontal style="thin">
          <color rgb="FF008000"/>
        </horizontal>
      </border>
      <protection locked="0" hidden="0"/>
    </dxf>
    <dxf>
      <font>
        <b val="0"/>
        <i val="0"/>
        <strike val="0"/>
        <condense val="0"/>
        <extend val="0"/>
        <outline val="0"/>
        <shadow val="0"/>
        <u val="none"/>
        <vertAlign val="baseline"/>
        <sz val="12"/>
        <color rgb="FF595959"/>
        <name val="Arimo"/>
        <scheme val="none"/>
      </font>
      <fill>
        <patternFill patternType="none">
          <fgColor indexed="64"/>
          <bgColor indexed="65"/>
        </patternFill>
      </fill>
      <alignment horizontal="left" vertical="center" textRotation="0" wrapText="1" indent="1" justifyLastLine="0" shrinkToFit="0" readingOrder="0"/>
      <protection locked="0" hidden="0"/>
    </dxf>
    <dxf>
      <font>
        <b val="0"/>
        <i val="0"/>
        <strike val="0"/>
        <condense val="0"/>
        <extend val="0"/>
        <outline val="0"/>
        <shadow val="0"/>
        <u val="none"/>
        <vertAlign val="baseline"/>
        <sz val="14"/>
        <color rgb="FF595959"/>
        <name val="Arimo"/>
        <scheme val="none"/>
      </font>
      <fill>
        <patternFill patternType="solid">
          <fgColor indexed="64"/>
          <bgColor rgb="FFE2F8D5"/>
        </patternFill>
      </fill>
      <alignment horizontal="left" vertical="center" textRotation="0" wrapText="1" indent="1" justifyLastLine="0" shrinkToFit="0" readingOrder="0"/>
      <border diagonalUp="0" diagonalDown="0">
        <left style="thin">
          <color rgb="FF008000"/>
        </left>
        <right style="thin">
          <color rgb="FF008000"/>
        </right>
        <top style="thin">
          <color rgb="FF008000"/>
        </top>
        <bottom style="thin">
          <color rgb="FF008000"/>
        </bottom>
        <vertical style="thin">
          <color rgb="FF008000"/>
        </vertical>
        <horizontal style="thin">
          <color rgb="FF008000"/>
        </horizontal>
      </border>
      <protection locked="0" hidden="0"/>
    </dxf>
    <dxf>
      <font>
        <b val="0"/>
        <i val="0"/>
        <strike val="0"/>
        <condense val="0"/>
        <extend val="0"/>
        <outline val="0"/>
        <shadow val="0"/>
        <u val="none"/>
        <vertAlign val="baseline"/>
        <sz val="12"/>
        <color rgb="FF595959"/>
        <name val="Arimo"/>
        <scheme val="none"/>
      </font>
      <fill>
        <patternFill patternType="none">
          <fgColor indexed="64"/>
          <bgColor indexed="65"/>
        </patternFill>
      </fill>
      <alignment horizontal="left" vertical="center" textRotation="0" wrapText="1" indent="1" justifyLastLine="0" shrinkToFit="0" readingOrder="0"/>
      <protection locked="0" hidden="0"/>
    </dxf>
    <dxf>
      <font>
        <b val="0"/>
        <i val="0"/>
        <strike val="0"/>
        <condense val="0"/>
        <extend val="0"/>
        <outline val="0"/>
        <shadow val="0"/>
        <u val="none"/>
        <vertAlign val="baseline"/>
        <sz val="14"/>
        <color rgb="FF595959"/>
        <name val="Arimo"/>
        <scheme val="none"/>
      </font>
      <fill>
        <patternFill patternType="solid">
          <fgColor indexed="64"/>
          <bgColor rgb="FFE2F8D5"/>
        </patternFill>
      </fill>
      <alignment horizontal="left" vertical="center" textRotation="0" wrapText="1" indent="1" justifyLastLine="0" shrinkToFit="0" readingOrder="0"/>
      <border diagonalUp="0" diagonalDown="0">
        <left style="thin">
          <color rgb="FF008000"/>
        </left>
        <right style="thin">
          <color rgb="FF008000"/>
        </right>
        <top style="thin">
          <color rgb="FF008000"/>
        </top>
        <bottom style="thin">
          <color rgb="FF008000"/>
        </bottom>
        <vertical style="thin">
          <color rgb="FF008000"/>
        </vertical>
        <horizontal style="thin">
          <color rgb="FF008000"/>
        </horizontal>
      </border>
      <protection locked="0" hidden="0"/>
    </dxf>
    <dxf>
      <font>
        <b val="0"/>
        <i val="0"/>
        <strike val="0"/>
        <condense val="0"/>
        <extend val="0"/>
        <outline val="0"/>
        <shadow val="0"/>
        <u val="none"/>
        <vertAlign val="baseline"/>
        <sz val="12"/>
        <color rgb="FF595959"/>
        <name val="Arimo"/>
        <scheme val="none"/>
      </font>
      <fill>
        <patternFill patternType="none">
          <fgColor indexed="64"/>
          <bgColor indexed="65"/>
        </patternFill>
      </fill>
      <alignment horizontal="left" vertical="center" textRotation="0" wrapText="1" indent="1" justifyLastLine="0" shrinkToFit="0" readingOrder="0"/>
      <protection locked="0" hidden="0"/>
    </dxf>
    <dxf>
      <font>
        <b val="0"/>
        <i val="0"/>
        <strike val="0"/>
        <condense val="0"/>
        <extend val="0"/>
        <outline val="0"/>
        <shadow val="0"/>
        <u val="none"/>
        <vertAlign val="baseline"/>
        <sz val="14"/>
        <color rgb="FF595959"/>
        <name val="Arimo"/>
        <scheme val="none"/>
      </font>
      <fill>
        <patternFill patternType="solid">
          <fgColor indexed="64"/>
          <bgColor rgb="FFE2F8D5"/>
        </patternFill>
      </fill>
      <alignment horizontal="left" vertical="center" textRotation="0" wrapText="1" indent="1" justifyLastLine="0" shrinkToFit="0" readingOrder="0"/>
      <border diagonalUp="0" diagonalDown="0">
        <left style="thin">
          <color rgb="FF008000"/>
        </left>
        <right style="thin">
          <color rgb="FF008000"/>
        </right>
        <top style="thin">
          <color rgb="FF008000"/>
        </top>
        <bottom style="thin">
          <color rgb="FF008000"/>
        </bottom>
        <vertical style="thin">
          <color rgb="FF008000"/>
        </vertical>
        <horizontal style="thin">
          <color rgb="FF008000"/>
        </horizontal>
      </border>
      <protection locked="0" hidden="0"/>
    </dxf>
    <dxf>
      <font>
        <b val="0"/>
        <i val="0"/>
        <strike val="0"/>
        <condense val="0"/>
        <extend val="0"/>
        <outline val="0"/>
        <shadow val="0"/>
        <u val="none"/>
        <vertAlign val="baseline"/>
        <sz val="12"/>
        <color rgb="FF595959"/>
        <name val="Arimo"/>
        <scheme val="none"/>
      </font>
      <fill>
        <patternFill patternType="none">
          <fgColor indexed="64"/>
          <bgColor indexed="65"/>
        </patternFill>
      </fill>
      <alignment horizontal="left" vertical="center" textRotation="0" wrapText="1" indent="1" justifyLastLine="0" shrinkToFit="0" readingOrder="0"/>
      <protection locked="0" hidden="0"/>
    </dxf>
    <dxf>
      <font>
        <b val="0"/>
        <i val="0"/>
        <strike val="0"/>
        <condense val="0"/>
        <extend val="0"/>
        <outline val="0"/>
        <shadow val="0"/>
        <u val="none"/>
        <vertAlign val="baseline"/>
        <sz val="14"/>
        <color rgb="FF595959"/>
        <name val="Arimo"/>
        <scheme val="none"/>
      </font>
      <fill>
        <patternFill patternType="solid">
          <fgColor indexed="64"/>
          <bgColor rgb="FFE2F8D5"/>
        </patternFill>
      </fill>
      <alignment horizontal="left" vertical="center" textRotation="0" wrapText="1" indent="1" justifyLastLine="0" shrinkToFit="0" readingOrder="0"/>
      <border diagonalUp="0" diagonalDown="0">
        <left style="thin">
          <color rgb="FF008000"/>
        </left>
        <right style="thin">
          <color rgb="FF008000"/>
        </right>
        <top style="thin">
          <color rgb="FF008000"/>
        </top>
        <bottom style="thin">
          <color rgb="FF008000"/>
        </bottom>
        <vertical style="thin">
          <color rgb="FF008000"/>
        </vertical>
        <horizontal style="thin">
          <color rgb="FF008000"/>
        </horizontal>
      </border>
      <protection locked="0" hidden="0"/>
    </dxf>
    <dxf>
      <font>
        <b val="0"/>
        <i val="0"/>
        <strike val="0"/>
        <condense val="0"/>
        <extend val="0"/>
        <outline val="0"/>
        <shadow val="0"/>
        <u val="none"/>
        <vertAlign val="baseline"/>
        <sz val="12"/>
        <color rgb="FF595959"/>
        <name val="Arimo"/>
        <scheme val="none"/>
      </font>
      <fill>
        <patternFill patternType="none">
          <fgColor indexed="64"/>
          <bgColor indexed="65"/>
        </patternFill>
      </fill>
      <alignment horizontal="left" vertical="center" textRotation="0" wrapText="1" indent="1" justifyLastLine="0" shrinkToFit="0" readingOrder="0"/>
      <protection locked="0" hidden="0"/>
    </dxf>
    <dxf>
      <font>
        <b val="0"/>
        <i val="0"/>
        <strike val="0"/>
        <condense val="0"/>
        <extend val="0"/>
        <outline val="0"/>
        <shadow val="0"/>
        <u val="none"/>
        <vertAlign val="baseline"/>
        <sz val="14"/>
        <color rgb="FF595959"/>
        <name val="Arimo"/>
        <scheme val="none"/>
      </font>
      <fill>
        <patternFill patternType="solid">
          <fgColor indexed="64"/>
          <bgColor rgb="FFE2F8D5"/>
        </patternFill>
      </fill>
      <alignment horizontal="left" vertical="center" textRotation="0" wrapText="1" indent="1" justifyLastLine="0" shrinkToFit="0" readingOrder="0"/>
      <border diagonalUp="0" diagonalDown="0">
        <left style="thin">
          <color rgb="FF008000"/>
        </left>
        <right style="thin">
          <color rgb="FF008000"/>
        </right>
        <top style="thin">
          <color rgb="FF008000"/>
        </top>
        <bottom style="thin">
          <color rgb="FF008000"/>
        </bottom>
        <vertical style="thin">
          <color rgb="FF008000"/>
        </vertical>
        <horizontal style="thin">
          <color rgb="FF008000"/>
        </horizontal>
      </border>
      <protection locked="0" hidden="0"/>
    </dxf>
    <dxf>
      <font>
        <b val="0"/>
        <i val="0"/>
        <strike val="0"/>
        <condense val="0"/>
        <extend val="0"/>
        <outline val="0"/>
        <shadow val="0"/>
        <u val="none"/>
        <vertAlign val="baseline"/>
        <sz val="12"/>
        <color rgb="FF595959"/>
        <name val="Arimo"/>
        <scheme val="none"/>
      </font>
      <fill>
        <patternFill patternType="none">
          <fgColor indexed="64"/>
          <bgColor indexed="65"/>
        </patternFill>
      </fill>
      <alignment horizontal="left" vertical="center" textRotation="0" wrapText="1" indent="1" justifyLastLine="0" shrinkToFit="0" readingOrder="0"/>
      <protection locked="0" hidden="0"/>
    </dxf>
    <dxf>
      <font>
        <b val="0"/>
        <i val="0"/>
        <strike val="0"/>
        <condense val="0"/>
        <extend val="0"/>
        <outline val="0"/>
        <shadow val="0"/>
        <u val="none"/>
        <vertAlign val="baseline"/>
        <sz val="14"/>
        <color rgb="FF595959"/>
        <name val="Arimo"/>
        <scheme val="none"/>
      </font>
      <fill>
        <patternFill patternType="solid">
          <fgColor indexed="64"/>
          <bgColor rgb="FFE2F8D5"/>
        </patternFill>
      </fill>
      <alignment horizontal="left" vertical="center" textRotation="0" wrapText="1" indent="1" justifyLastLine="0" shrinkToFit="0" readingOrder="0"/>
      <border diagonalUp="0" diagonalDown="0">
        <left style="thin">
          <color rgb="FF008000"/>
        </left>
        <right style="thin">
          <color rgb="FF008000"/>
        </right>
        <top style="thin">
          <color rgb="FF008000"/>
        </top>
        <bottom style="thin">
          <color rgb="FF008000"/>
        </bottom>
        <vertical style="thin">
          <color rgb="FF008000"/>
        </vertical>
        <horizontal style="thin">
          <color rgb="FF008000"/>
        </horizontal>
      </border>
      <protection locked="0" hidden="0"/>
    </dxf>
    <dxf>
      <font>
        <b val="0"/>
        <i val="0"/>
        <strike val="0"/>
        <condense val="0"/>
        <extend val="0"/>
        <outline val="0"/>
        <shadow val="0"/>
        <u val="none"/>
        <vertAlign val="baseline"/>
        <sz val="12"/>
        <color rgb="FF595959"/>
        <name val="Arimo"/>
        <scheme val="none"/>
      </font>
      <fill>
        <patternFill patternType="none">
          <fgColor indexed="64"/>
          <bgColor indexed="65"/>
        </patternFill>
      </fill>
      <alignment horizontal="left" vertical="center" textRotation="0" wrapText="1" indent="1" justifyLastLine="0" shrinkToFit="0" readingOrder="0"/>
      <protection locked="0" hidden="0"/>
    </dxf>
    <dxf>
      <font>
        <b val="0"/>
        <i val="0"/>
        <strike val="0"/>
        <condense val="0"/>
        <extend val="0"/>
        <outline val="0"/>
        <shadow val="0"/>
        <u val="none"/>
        <vertAlign val="baseline"/>
        <sz val="14"/>
        <color rgb="FF595959"/>
        <name val="Arimo"/>
        <scheme val="none"/>
      </font>
      <fill>
        <patternFill patternType="solid">
          <fgColor indexed="64"/>
          <bgColor rgb="FF9ACE9F"/>
        </patternFill>
      </fill>
      <alignment horizontal="left" vertical="center" textRotation="0" wrapText="1" indent="1" justifyLastLine="0" shrinkToFit="0" readingOrder="0"/>
      <border diagonalUp="0" diagonalDown="0">
        <left style="thin">
          <color rgb="FF008000"/>
        </left>
        <right style="thin">
          <color rgb="FF008000"/>
        </right>
        <top style="thin">
          <color rgb="FF008000"/>
        </top>
        <bottom style="thin">
          <color rgb="FF008000"/>
        </bottom>
        <vertical style="thin">
          <color rgb="FF008000"/>
        </vertical>
        <horizontal style="thin">
          <color rgb="FF008000"/>
        </horizontal>
      </border>
      <protection locked="1" hidden="0"/>
    </dxf>
    <dxf>
      <font>
        <b val="0"/>
        <i val="0"/>
        <strike val="0"/>
        <condense val="0"/>
        <extend val="0"/>
        <outline val="0"/>
        <shadow val="0"/>
        <u val="none"/>
        <vertAlign val="baseline"/>
        <sz val="12"/>
        <color rgb="FF595959"/>
        <name val="Arimo"/>
        <scheme val="none"/>
      </font>
      <fill>
        <patternFill patternType="none">
          <fgColor indexed="64"/>
          <bgColor indexed="65"/>
        </patternFill>
      </fill>
      <alignment horizontal="left" vertical="center" textRotation="0" wrapText="1" indent="1" justifyLastLine="0" shrinkToFit="0" readingOrder="0"/>
      <protection locked="0" hidden="0"/>
    </dxf>
    <dxf>
      <font>
        <b val="0"/>
        <i val="0"/>
        <strike val="0"/>
        <condense val="0"/>
        <extend val="0"/>
        <outline val="0"/>
        <shadow val="0"/>
        <u val="none"/>
        <vertAlign val="baseline"/>
        <sz val="14"/>
        <color rgb="FF595959"/>
        <name val="Arimo"/>
        <scheme val="none"/>
      </font>
      <fill>
        <patternFill patternType="none">
          <fgColor indexed="64"/>
          <bgColor indexed="65"/>
        </patternFill>
      </fill>
      <alignment horizontal="left" vertical="center" textRotation="0" wrapText="1" indent="1" justifyLastLine="0" shrinkToFit="0" readingOrder="0"/>
      <protection locked="0" hidden="0"/>
    </dxf>
    <dxf>
      <font>
        <b val="0"/>
        <i val="0"/>
        <strike val="0"/>
        <condense val="0"/>
        <extend val="0"/>
        <outline val="0"/>
        <shadow val="0"/>
        <u val="none"/>
        <vertAlign val="baseline"/>
        <sz val="12"/>
        <color rgb="FF595959"/>
        <name val="Arimo"/>
        <scheme val="none"/>
      </font>
      <fill>
        <patternFill patternType="none">
          <fgColor indexed="64"/>
          <bgColor indexed="65"/>
        </patternFill>
      </fill>
      <alignment horizontal="left" vertical="center" textRotation="0" wrapText="1" indent="1" justifyLastLine="0" shrinkToFit="0" readingOrder="0"/>
      <protection locked="0" hidden="0"/>
    </dxf>
    <dxf>
      <font>
        <b val="0"/>
        <i val="0"/>
        <strike val="0"/>
        <condense val="0"/>
        <extend val="0"/>
        <outline val="0"/>
        <shadow val="0"/>
        <u val="none"/>
        <vertAlign val="baseline"/>
        <sz val="14"/>
        <color rgb="FF595959"/>
        <name val="Arimo"/>
        <scheme val="none"/>
      </font>
      <fill>
        <patternFill patternType="none">
          <fgColor indexed="64"/>
          <bgColor indexed="65"/>
        </patternFill>
      </fill>
      <alignment horizontal="left" vertical="center" textRotation="0" wrapText="1" indent="1" justifyLastLine="0" shrinkToFit="0" readingOrder="0"/>
      <border diagonalUp="0" diagonalDown="0">
        <left style="thin">
          <color theme="0" tint="-0.499984740745262"/>
        </left>
        <right style="thin">
          <color theme="0" tint="-0.499984740745262"/>
        </right>
        <top style="thin">
          <color theme="0" tint="-0.499984740745262"/>
        </top>
        <bottom style="thin">
          <color theme="0" tint="-0.499984740745262"/>
        </bottom>
        <vertical style="thin">
          <color theme="0" tint="-0.499984740745262"/>
        </vertical>
        <horizontal style="thin">
          <color theme="0" tint="-0.499984740745262"/>
        </horizontal>
      </border>
      <protection locked="0" hidden="0"/>
    </dxf>
    <dxf>
      <font>
        <b val="0"/>
        <i val="0"/>
        <strike val="0"/>
        <condense val="0"/>
        <extend val="0"/>
        <outline val="0"/>
        <shadow val="0"/>
        <u val="none"/>
        <vertAlign val="baseline"/>
        <sz val="12"/>
        <color rgb="FF595959"/>
        <name val="Arimo"/>
        <scheme val="none"/>
      </font>
      <fill>
        <patternFill patternType="none">
          <fgColor indexed="64"/>
          <bgColor indexed="65"/>
        </patternFill>
      </fill>
      <alignment horizontal="left" vertical="center" textRotation="0" wrapText="1" indent="1" justifyLastLine="0" shrinkToFit="0" readingOrder="0"/>
      <protection locked="0" hidden="0"/>
    </dxf>
    <dxf>
      <font>
        <b val="0"/>
        <i val="0"/>
        <strike val="0"/>
        <condense val="0"/>
        <extend val="0"/>
        <outline val="0"/>
        <shadow val="0"/>
        <u val="none"/>
        <vertAlign val="baseline"/>
        <sz val="14"/>
        <color rgb="FF595959"/>
        <name val="Arimo"/>
        <scheme val="none"/>
      </font>
      <fill>
        <patternFill patternType="none">
          <fgColor indexed="64"/>
          <bgColor indexed="65"/>
        </patternFill>
      </fill>
      <alignment horizontal="left" vertical="center" textRotation="0" wrapText="1" indent="1" justifyLastLine="0" shrinkToFit="0" readingOrder="0"/>
      <border diagonalUp="0" diagonalDown="0">
        <left style="thin">
          <color theme="0" tint="-0.499984740745262"/>
        </left>
        <right style="thin">
          <color theme="0" tint="-0.499984740745262"/>
        </right>
        <top style="thin">
          <color theme="0" tint="-0.499984740745262"/>
        </top>
        <bottom style="thin">
          <color theme="0" tint="-0.499984740745262"/>
        </bottom>
        <vertical style="thin">
          <color theme="0" tint="-0.499984740745262"/>
        </vertical>
        <horizontal style="thin">
          <color theme="0" tint="-0.499984740745262"/>
        </horizontal>
      </border>
      <protection locked="0" hidden="0"/>
    </dxf>
    <dxf>
      <font>
        <b val="0"/>
        <i val="0"/>
        <strike val="0"/>
        <condense val="0"/>
        <extend val="0"/>
        <outline val="0"/>
        <shadow val="0"/>
        <u val="none"/>
        <vertAlign val="baseline"/>
        <sz val="12"/>
        <color rgb="FF595959"/>
        <name val="Arimo"/>
        <scheme val="none"/>
      </font>
      <fill>
        <patternFill patternType="none">
          <fgColor indexed="64"/>
          <bgColor indexed="65"/>
        </patternFill>
      </fill>
      <alignment horizontal="left" vertical="center" textRotation="0" wrapText="1" indent="1" justifyLastLine="0" shrinkToFit="0" readingOrder="0"/>
      <protection locked="0" hidden="0"/>
    </dxf>
    <dxf>
      <font>
        <b val="0"/>
        <i val="0"/>
        <strike val="0"/>
        <condense val="0"/>
        <extend val="0"/>
        <outline val="0"/>
        <shadow val="0"/>
        <u val="none"/>
        <vertAlign val="baseline"/>
        <sz val="14"/>
        <color rgb="FF595959"/>
        <name val="Arimo"/>
        <scheme val="none"/>
      </font>
      <fill>
        <patternFill patternType="none">
          <fgColor indexed="64"/>
          <bgColor indexed="65"/>
        </patternFill>
      </fill>
      <alignment horizontal="left" vertical="center" textRotation="0" wrapText="1" indent="1" justifyLastLine="0" shrinkToFit="0" readingOrder="0"/>
      <border diagonalUp="0" diagonalDown="0">
        <left style="thin">
          <color theme="0" tint="-0.499984740745262"/>
        </left>
        <right style="thin">
          <color theme="0" tint="-0.499984740745262"/>
        </right>
        <top style="thin">
          <color theme="0" tint="-0.499984740745262"/>
        </top>
        <bottom style="thin">
          <color theme="0" tint="-0.499984740745262"/>
        </bottom>
        <vertical style="thin">
          <color theme="0" tint="-0.499984740745262"/>
        </vertical>
        <horizontal style="thin">
          <color theme="0" tint="-0.499984740745262"/>
        </horizontal>
      </border>
      <protection locked="0" hidden="0"/>
    </dxf>
    <dxf>
      <font>
        <b val="0"/>
        <i val="0"/>
        <strike val="0"/>
        <condense val="0"/>
        <extend val="0"/>
        <outline val="0"/>
        <shadow val="0"/>
        <u val="none"/>
        <vertAlign val="baseline"/>
        <sz val="12"/>
        <color rgb="FF595959"/>
        <name val="Arimo"/>
        <scheme val="none"/>
      </font>
      <fill>
        <patternFill patternType="none">
          <fgColor indexed="64"/>
          <bgColor indexed="65"/>
        </patternFill>
      </fill>
      <alignment horizontal="left" vertical="center" textRotation="0" wrapText="1" indent="1" justifyLastLine="0" shrinkToFit="0" readingOrder="0"/>
      <protection locked="0" hidden="0"/>
    </dxf>
    <dxf>
      <font>
        <b val="0"/>
        <i val="0"/>
        <strike val="0"/>
        <condense val="0"/>
        <extend val="0"/>
        <outline val="0"/>
        <shadow val="0"/>
        <u val="none"/>
        <vertAlign val="baseline"/>
        <sz val="14"/>
        <color rgb="FF595959"/>
        <name val="Arimo"/>
        <scheme val="none"/>
      </font>
      <numFmt numFmtId="0" formatCode="General"/>
      <fill>
        <patternFill patternType="none">
          <fgColor indexed="64"/>
          <bgColor auto="1"/>
        </patternFill>
      </fill>
      <alignment horizontal="left" vertical="center" textRotation="0" wrapText="1" indent="1" justifyLastLine="0" shrinkToFit="0" readingOrder="0"/>
      <border diagonalUp="0" diagonalDown="0">
        <left style="thin">
          <color theme="0" tint="-0.499984740745262"/>
        </left>
        <right style="thin">
          <color theme="0" tint="-0.499984740745262"/>
        </right>
        <top style="thin">
          <color theme="0" tint="-0.499984740745262"/>
        </top>
        <bottom style="thin">
          <color theme="0" tint="-0.499984740745262"/>
        </bottom>
        <vertical style="thin">
          <color theme="0" tint="-0.499984740745262"/>
        </vertical>
        <horizontal style="thin">
          <color theme="0" tint="-0.499984740745262"/>
        </horizontal>
      </border>
      <protection locked="0" hidden="0"/>
    </dxf>
    <dxf>
      <font>
        <b val="0"/>
        <i val="0"/>
        <strike val="0"/>
        <condense val="0"/>
        <extend val="0"/>
        <outline val="0"/>
        <shadow val="0"/>
        <u val="none"/>
        <vertAlign val="baseline"/>
        <sz val="12"/>
        <color rgb="FF595959"/>
        <name val="Arimo"/>
        <scheme val="none"/>
      </font>
      <fill>
        <patternFill patternType="none">
          <fgColor indexed="64"/>
          <bgColor indexed="65"/>
        </patternFill>
      </fill>
      <alignment horizontal="left" vertical="center" textRotation="0" wrapText="1" indent="1" justifyLastLine="0" shrinkToFit="0" readingOrder="0"/>
      <protection locked="0" hidden="0"/>
    </dxf>
    <dxf>
      <font>
        <b val="0"/>
        <i val="0"/>
        <strike val="0"/>
        <condense val="0"/>
        <extend val="0"/>
        <outline val="0"/>
        <shadow val="0"/>
        <u val="none"/>
        <vertAlign val="baseline"/>
        <sz val="14"/>
        <color rgb="FF595959"/>
        <name val="Arimo"/>
        <scheme val="none"/>
      </font>
      <numFmt numFmtId="0" formatCode="General"/>
      <fill>
        <patternFill patternType="none">
          <fgColor indexed="64"/>
          <bgColor auto="1"/>
        </patternFill>
      </fill>
      <alignment horizontal="left" vertical="center" textRotation="0" wrapText="1" indent="1" justifyLastLine="0" shrinkToFit="0" readingOrder="0"/>
      <border diagonalUp="0" diagonalDown="0">
        <left style="thin">
          <color theme="0" tint="-0.499984740745262"/>
        </left>
        <right style="thin">
          <color theme="0" tint="-0.499984740745262"/>
        </right>
        <top style="thin">
          <color theme="0" tint="-0.499984740745262"/>
        </top>
        <bottom style="thin">
          <color theme="0" tint="-0.499984740745262"/>
        </bottom>
        <vertical style="thin">
          <color theme="0" tint="-0.499984740745262"/>
        </vertical>
        <horizontal style="thin">
          <color theme="0" tint="-0.499984740745262"/>
        </horizontal>
      </border>
      <protection locked="0" hidden="0"/>
    </dxf>
    <dxf>
      <font>
        <b val="0"/>
        <i val="0"/>
        <strike val="0"/>
        <condense val="0"/>
        <extend val="0"/>
        <outline val="0"/>
        <shadow val="0"/>
        <u val="none"/>
        <vertAlign val="baseline"/>
        <sz val="12"/>
        <color rgb="FF595959"/>
        <name val="Arimo"/>
        <scheme val="none"/>
      </font>
      <fill>
        <patternFill patternType="none">
          <fgColor indexed="64"/>
          <bgColor indexed="65"/>
        </patternFill>
      </fill>
      <alignment horizontal="left" vertical="center" textRotation="0" wrapText="1" indent="1" justifyLastLine="0" shrinkToFit="0" readingOrder="0"/>
      <protection locked="0" hidden="0"/>
    </dxf>
    <dxf>
      <font>
        <b val="0"/>
        <i val="0"/>
        <strike val="0"/>
        <condense val="0"/>
        <extend val="0"/>
        <outline val="0"/>
        <shadow val="0"/>
        <u val="none"/>
        <vertAlign val="baseline"/>
        <sz val="14"/>
        <color rgb="FF595959"/>
        <name val="Arimo"/>
        <scheme val="none"/>
      </font>
      <numFmt numFmtId="0" formatCode="General"/>
      <fill>
        <patternFill patternType="none">
          <fgColor indexed="64"/>
          <bgColor auto="1"/>
        </patternFill>
      </fill>
      <alignment horizontal="left" vertical="center" textRotation="0" wrapText="1" indent="1" justifyLastLine="0" shrinkToFit="0" readingOrder="0"/>
      <border diagonalUp="0" diagonalDown="0">
        <left style="thin">
          <color theme="0" tint="-0.499984740745262"/>
        </left>
        <right style="thin">
          <color theme="0" tint="-0.499984740745262"/>
        </right>
        <top style="thin">
          <color theme="0" tint="-0.499984740745262"/>
        </top>
        <bottom style="thin">
          <color theme="0" tint="-0.499984740745262"/>
        </bottom>
        <vertical style="thin">
          <color theme="0" tint="-0.499984740745262"/>
        </vertical>
        <horizontal style="thin">
          <color theme="0" tint="-0.499984740745262"/>
        </horizontal>
      </border>
      <protection locked="0" hidden="0"/>
    </dxf>
    <dxf>
      <font>
        <b val="0"/>
        <i val="0"/>
        <strike val="0"/>
        <condense val="0"/>
        <extend val="0"/>
        <outline val="0"/>
        <shadow val="0"/>
        <u val="none"/>
        <vertAlign val="baseline"/>
        <sz val="12"/>
        <color rgb="FF595959"/>
        <name val="Arimo"/>
        <scheme val="none"/>
      </font>
      <fill>
        <patternFill patternType="none">
          <fgColor indexed="64"/>
          <bgColor indexed="65"/>
        </patternFill>
      </fill>
      <alignment horizontal="left" vertical="center" textRotation="0" wrapText="1" indent="1" justifyLastLine="0" shrinkToFit="0" readingOrder="0"/>
      <protection locked="0" hidden="0"/>
    </dxf>
    <dxf>
      <numFmt numFmtId="0" formatCode="General"/>
    </dxf>
    <dxf>
      <font>
        <b val="0"/>
        <i val="0"/>
        <strike val="0"/>
        <condense val="0"/>
        <extend val="0"/>
        <outline val="0"/>
        <shadow val="0"/>
        <u val="none"/>
        <vertAlign val="baseline"/>
        <sz val="12"/>
        <color rgb="FF595959"/>
        <name val="Arimo"/>
        <scheme val="none"/>
      </font>
      <fill>
        <patternFill patternType="none">
          <fgColor indexed="64"/>
          <bgColor indexed="65"/>
        </patternFill>
      </fill>
      <alignment horizontal="left" vertical="center" textRotation="0" wrapText="1" indent="1" justifyLastLine="0" shrinkToFit="0" readingOrder="0"/>
      <protection locked="0" hidden="0"/>
    </dxf>
    <dxf>
      <font>
        <b val="0"/>
        <i val="0"/>
        <strike val="0"/>
        <condense val="0"/>
        <extend val="0"/>
        <outline val="0"/>
        <shadow val="0"/>
        <u val="none"/>
        <vertAlign val="baseline"/>
        <sz val="14"/>
        <color rgb="FF595959"/>
        <name val="Arimo"/>
        <scheme val="none"/>
      </font>
      <numFmt numFmtId="0" formatCode="General"/>
      <fill>
        <patternFill patternType="none">
          <fgColor indexed="64"/>
          <bgColor auto="1"/>
        </patternFill>
      </fill>
      <alignment horizontal="left" vertical="center" textRotation="0" wrapText="1" indent="1" justifyLastLine="0" shrinkToFit="0" readingOrder="0"/>
      <border diagonalUp="0" diagonalDown="0">
        <left style="thin">
          <color theme="0" tint="-0.499984740745262"/>
        </left>
        <right style="thin">
          <color theme="0" tint="-0.499984740745262"/>
        </right>
        <top style="thin">
          <color theme="0" tint="-0.499984740745262"/>
        </top>
        <bottom style="thin">
          <color theme="0" tint="-0.499984740745262"/>
        </bottom>
        <vertical style="thin">
          <color theme="0" tint="-0.499984740745262"/>
        </vertical>
        <horizontal style="thin">
          <color theme="0" tint="-0.499984740745262"/>
        </horizontal>
      </border>
      <protection locked="0" hidden="0"/>
    </dxf>
    <dxf>
      <font>
        <b val="0"/>
        <i val="0"/>
        <strike val="0"/>
        <condense val="0"/>
        <extend val="0"/>
        <outline val="0"/>
        <shadow val="0"/>
        <u val="none"/>
        <vertAlign val="baseline"/>
        <sz val="12"/>
        <color rgb="FF595959"/>
        <name val="Arimo"/>
        <scheme val="none"/>
      </font>
      <fill>
        <patternFill patternType="none">
          <fgColor indexed="64"/>
          <bgColor indexed="65"/>
        </patternFill>
      </fill>
      <alignment horizontal="left" vertical="center" textRotation="0" wrapText="1" indent="1" justifyLastLine="0" shrinkToFit="0" readingOrder="0"/>
      <protection locked="0" hidden="0"/>
    </dxf>
    <dxf>
      <font>
        <b val="0"/>
        <i val="0"/>
        <strike val="0"/>
        <condense val="0"/>
        <extend val="0"/>
        <outline val="0"/>
        <shadow val="0"/>
        <u val="none"/>
        <vertAlign val="baseline"/>
        <sz val="14"/>
        <color rgb="FF595959"/>
        <name val="Arimo"/>
        <scheme val="none"/>
      </font>
      <numFmt numFmtId="0" formatCode="General"/>
      <fill>
        <patternFill patternType="none">
          <fgColor indexed="64"/>
          <bgColor indexed="65"/>
        </patternFill>
      </fill>
      <alignment horizontal="left" vertical="center" textRotation="0" wrapText="1" indent="1" justifyLastLine="0" shrinkToFit="0" readingOrder="0"/>
      <border diagonalUp="0" diagonalDown="0">
        <left style="thin">
          <color theme="0" tint="-0.499984740745262"/>
        </left>
        <right style="thin">
          <color theme="0" tint="-0.499984740745262"/>
        </right>
        <top style="thin">
          <color theme="0" tint="-0.499984740745262"/>
        </top>
        <bottom style="thin">
          <color theme="0" tint="-0.499984740745262"/>
        </bottom>
        <vertical style="thin">
          <color theme="0" tint="-0.499984740745262"/>
        </vertical>
        <horizontal style="thin">
          <color theme="0" tint="-0.499984740745262"/>
        </horizontal>
      </border>
    </dxf>
    <dxf>
      <font>
        <b val="0"/>
        <i val="0"/>
        <strike val="0"/>
        <condense val="0"/>
        <extend val="0"/>
        <outline val="0"/>
        <shadow val="0"/>
        <u val="none"/>
        <vertAlign val="baseline"/>
        <sz val="14"/>
        <color rgb="FF595959"/>
        <name val="Arimo"/>
        <scheme val="none"/>
      </font>
      <numFmt numFmtId="0" formatCode="General"/>
      <fill>
        <patternFill patternType="none">
          <fgColor indexed="64"/>
          <bgColor indexed="65"/>
        </patternFill>
      </fill>
      <alignment horizontal="left" vertical="center" textRotation="0" wrapText="1" indent="1" justifyLastLine="0" shrinkToFit="0" readingOrder="0"/>
      <border diagonalUp="0" diagonalDown="0">
        <left style="thin">
          <color theme="0" tint="-0.499984740745262"/>
        </left>
        <right style="thin">
          <color theme="0" tint="-0.499984740745262"/>
        </right>
        <top style="thin">
          <color theme="0" tint="-0.499984740745262"/>
        </top>
        <bottom style="thin">
          <color theme="0" tint="-0.499984740745262"/>
        </bottom>
        <vertical style="thin">
          <color theme="0" tint="-0.499984740745262"/>
        </vertical>
        <horizontal style="thin">
          <color theme="0" tint="-0.499984740745262"/>
        </horizontal>
      </border>
    </dxf>
    <dxf>
      <font>
        <b val="0"/>
        <i val="0"/>
        <strike val="0"/>
        <condense val="0"/>
        <extend val="0"/>
        <outline val="0"/>
        <shadow val="0"/>
        <u val="none"/>
        <vertAlign val="baseline"/>
        <sz val="12"/>
        <color rgb="FF595959"/>
        <name val="Arimo"/>
        <scheme val="none"/>
      </font>
      <fill>
        <patternFill patternType="none">
          <fgColor indexed="64"/>
          <bgColor indexed="65"/>
        </patternFill>
      </fill>
      <alignment horizontal="left" vertical="center" textRotation="0" wrapText="1" indent="1" justifyLastLine="0" shrinkToFit="0" readingOrder="0"/>
      <protection locked="0" hidden="0"/>
    </dxf>
    <dxf>
      <font>
        <b val="0"/>
        <i val="0"/>
        <strike val="0"/>
        <condense val="0"/>
        <extend val="0"/>
        <outline val="0"/>
        <shadow val="0"/>
        <u val="none"/>
        <vertAlign val="baseline"/>
        <sz val="14"/>
        <color rgb="FF595959"/>
        <name val="Arimo"/>
        <scheme val="none"/>
      </font>
      <fill>
        <patternFill patternType="none">
          <fgColor indexed="64"/>
          <bgColor auto="1"/>
        </patternFill>
      </fill>
      <alignment horizontal="left" vertical="center" textRotation="0" wrapText="1" indent="1" justifyLastLine="0" shrinkToFit="0" readingOrder="0"/>
      <border diagonalUp="0" diagonalDown="0">
        <left style="thin">
          <color theme="0" tint="-0.499984740745262"/>
        </left>
        <right style="thin">
          <color theme="0" tint="-0.499984740745262"/>
        </right>
        <top style="thin">
          <color theme="0" tint="-0.499984740745262"/>
        </top>
        <bottom style="thin">
          <color theme="0" tint="-0.499984740745262"/>
        </bottom>
        <vertical style="thin">
          <color theme="0" tint="-0.499984740745262"/>
        </vertical>
        <horizontal style="thin">
          <color theme="0" tint="-0.499984740745262"/>
        </horizontal>
      </border>
      <protection locked="0" hidden="0"/>
    </dxf>
    <dxf>
      <font>
        <b val="0"/>
        <i val="0"/>
        <strike val="0"/>
        <condense val="0"/>
        <extend val="0"/>
        <outline val="0"/>
        <shadow val="0"/>
        <u val="none"/>
        <vertAlign val="baseline"/>
        <sz val="12"/>
        <color rgb="FF595959"/>
        <name val="Arimo"/>
        <scheme val="none"/>
      </font>
      <numFmt numFmtId="30" formatCode="@"/>
      <alignment horizontal="left" vertical="center" textRotation="0" wrapText="0" indent="1" justifyLastLine="0" shrinkToFit="0" readingOrder="0"/>
      <border diagonalUp="0" diagonalDown="0" outline="0">
        <left style="thin">
          <color auto="1"/>
        </left>
        <right style="thin">
          <color auto="1"/>
        </right>
        <top/>
        <bottom style="thin">
          <color auto="1"/>
        </bottom>
      </border>
    </dxf>
    <dxf>
      <font>
        <strike val="0"/>
        <outline val="0"/>
        <shadow val="0"/>
        <u val="none"/>
        <vertAlign val="baseline"/>
        <sz val="14"/>
        <color rgb="FF595959"/>
        <name val="Arimo"/>
        <scheme val="none"/>
      </font>
      <numFmt numFmtId="30" formatCode="@"/>
      <fill>
        <patternFill patternType="solid">
          <fgColor indexed="64"/>
          <bgColor theme="4" tint="0.79998168889431442"/>
        </patternFill>
      </fill>
      <alignment horizontal="left" vertical="center" textRotation="0" wrapText="0" indent="1" justifyLastLine="0" shrinkToFit="0" readingOrder="0"/>
      <border diagonalUp="0" diagonalDown="0" outline="0">
        <left style="thin">
          <color theme="3" tint="0.59999389629810485"/>
        </left>
        <right style="thin">
          <color theme="3" tint="0.59999389629810485"/>
        </right>
        <top style="thin">
          <color theme="3" tint="0.59999389629810485"/>
        </top>
        <bottom style="thin">
          <color theme="3" tint="0.59999389629810485"/>
        </bottom>
      </border>
    </dxf>
    <dxf>
      <font>
        <b/>
        <i val="0"/>
        <strike val="0"/>
        <condense val="0"/>
        <extend val="0"/>
        <outline val="0"/>
        <shadow val="0"/>
        <u val="none"/>
        <vertAlign val="baseline"/>
        <sz val="12"/>
        <color rgb="FF595959"/>
        <name val="Arimo"/>
        <scheme val="none"/>
      </font>
      <fill>
        <patternFill patternType="none">
          <fgColor indexed="64"/>
          <bgColor indexed="65"/>
        </patternFill>
      </fill>
      <alignment horizontal="left" vertical="center" textRotation="0" wrapText="1" indent="1" justifyLastLine="0" shrinkToFit="0" readingOrder="0"/>
      <protection locked="0" hidden="0"/>
    </dxf>
    <dxf>
      <font>
        <strike val="0"/>
        <outline val="0"/>
        <shadow val="0"/>
        <u val="none"/>
        <vertAlign val="baseline"/>
        <sz val="14"/>
        <color rgb="FF595959"/>
        <name val="Arimo"/>
        <scheme val="none"/>
      </font>
      <fill>
        <patternFill patternType="solid">
          <fgColor indexed="64"/>
          <bgColor theme="4" tint="0.79998168889431442"/>
        </patternFill>
      </fill>
      <alignment horizontal="left" vertical="center" textRotation="0" wrapText="1" indent="1" justifyLastLine="0" shrinkToFit="0" readingOrder="0"/>
      <border diagonalUp="0" diagonalDown="0" outline="0">
        <left style="thin">
          <color theme="3" tint="0.59999389629810485"/>
        </left>
        <right style="thin">
          <color theme="3" tint="0.59999389629810485"/>
        </right>
        <top style="thin">
          <color theme="3" tint="0.59999389629810485"/>
        </top>
        <bottom style="thin">
          <color theme="3" tint="0.59999389629810485"/>
        </bottom>
      </border>
      <protection locked="0" hidden="0"/>
    </dxf>
    <dxf>
      <font>
        <b val="0"/>
        <i val="0"/>
        <strike val="0"/>
        <condense val="0"/>
        <extend val="0"/>
        <outline val="0"/>
        <shadow val="0"/>
        <u val="none"/>
        <vertAlign val="baseline"/>
        <sz val="12"/>
        <color rgb="FF595959"/>
        <name val="Arimo"/>
        <scheme val="none"/>
      </font>
      <fill>
        <patternFill patternType="none">
          <fgColor indexed="64"/>
          <bgColor indexed="65"/>
        </patternFill>
      </fill>
      <alignment horizontal="center" vertical="center" textRotation="0" wrapText="1" indent="0" justifyLastLine="0" shrinkToFit="0" readingOrder="0"/>
      <protection locked="0" hidden="0"/>
    </dxf>
    <dxf>
      <font>
        <b val="0"/>
        <i val="0"/>
        <strike val="0"/>
        <condense val="0"/>
        <extend val="0"/>
        <outline val="0"/>
        <shadow val="0"/>
        <u val="none"/>
        <vertAlign val="baseline"/>
        <sz val="14"/>
        <color rgb="FF595959"/>
        <name val="Arimo"/>
        <scheme val="none"/>
      </font>
      <fill>
        <patternFill patternType="solid">
          <fgColor indexed="64"/>
          <bgColor theme="4" tint="0.79998168889431442"/>
        </patternFill>
      </fill>
      <alignment horizontal="center" vertical="center" textRotation="0" wrapText="1" indent="0" justifyLastLine="0" shrinkToFit="0" readingOrder="0"/>
      <border diagonalUp="0" diagonalDown="0" outline="0">
        <left style="thin">
          <color theme="3" tint="0.59999389629810485"/>
        </left>
        <right style="thin">
          <color theme="3" tint="0.59999389629810485"/>
        </right>
        <top style="thin">
          <color theme="3" tint="0.59999389629810485"/>
        </top>
        <bottom style="thin">
          <color theme="3" tint="0.59999389629810485"/>
        </bottom>
      </border>
      <protection locked="0" hidden="0"/>
    </dxf>
    <dxf>
      <font>
        <strike val="0"/>
        <outline val="0"/>
        <shadow val="0"/>
        <u val="none"/>
        <vertAlign val="baseline"/>
        <color rgb="FF595959"/>
      </font>
      <alignment horizontal="left" vertical="center" indent="1" justifyLastLine="0" shrinkToFit="0"/>
    </dxf>
    <dxf>
      <font>
        <b val="0"/>
        <i val="0"/>
        <strike val="0"/>
        <condense val="0"/>
        <extend val="0"/>
        <outline val="0"/>
        <shadow val="0"/>
        <u val="none"/>
        <vertAlign val="baseline"/>
        <sz val="11"/>
        <color rgb="FF595959"/>
        <name val="Calibri"/>
        <scheme val="minor"/>
      </font>
      <fill>
        <patternFill patternType="none">
          <fgColor indexed="64"/>
          <bgColor auto="1"/>
        </patternFill>
      </fill>
      <alignment horizontal="left" vertical="center" textRotation="0" wrapText="1" indent="1" justifyLastLine="0" shrinkToFit="0" readingOrder="0"/>
      <protection locked="0" hidden="0"/>
    </dxf>
    <dxf>
      <border>
        <bottom style="thin">
          <color theme="1" tint="0.34998626667073579"/>
        </bottom>
      </border>
    </dxf>
    <dxf>
      <font>
        <b/>
        <i val="0"/>
        <strike val="0"/>
        <condense val="0"/>
        <extend val="0"/>
        <outline val="0"/>
        <shadow val="0"/>
        <u val="none"/>
        <vertAlign val="baseline"/>
        <sz val="15"/>
        <color rgb="FF595959"/>
        <name val="Arimo"/>
        <scheme val="none"/>
      </font>
      <alignment horizontal="left" vertical="center" textRotation="0" wrapText="1" indent="1" justifyLastLine="0" shrinkToFit="0" readingOrder="0"/>
      <border diagonalUp="0" diagonalDown="0">
        <left style="thin">
          <color theme="1" tint="0.34998626667073579"/>
        </left>
        <right style="thin">
          <color theme="1" tint="0.34998626667073579"/>
        </right>
        <top/>
        <bottom/>
        <vertical style="thin">
          <color theme="1" tint="0.34998626667073579"/>
        </vertical>
        <horizontal style="thin">
          <color theme="1" tint="0.34998626667073579"/>
        </horizontal>
      </border>
      <protection locked="0" hidden="0"/>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1" indent="0" justifyLastLine="0" shrinkToFit="0" readingOrder="0"/>
      <protection locked="1" hidden="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bottom" textRotation="0" wrapText="1" indent="0" justifyLastLine="0" shrinkToFit="0" readingOrder="0"/>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1" indent="0" justifyLastLine="0" shrinkToFit="0" readingOrder="0"/>
      <protection locked="1" hidden="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bottom" textRotation="0" wrapText="1" indent="0" justifyLastLine="0" shrinkToFit="0" readingOrder="0"/>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1" indent="0" justifyLastLine="0" shrinkToFit="0" readingOrder="0"/>
      <protection locked="1" hidden="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bottom" textRotation="0" wrapText="1" indent="0" justifyLastLine="0" shrinkToFit="0" readingOrder="0"/>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1" indent="0" justifyLastLine="0" shrinkToFit="0" readingOrder="0"/>
      <protection locked="1" hidden="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bottom" textRotation="0" wrapText="1" indent="0" justifyLastLine="0" shrinkToFit="0" readingOrder="0"/>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1" indent="0" justifyLastLine="0" shrinkToFit="0" readingOrder="0"/>
      <protection locked="1" hidden="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bottom" textRotation="0" wrapText="1" indent="0" justifyLastLine="0" shrinkToFit="0" readingOrder="0"/>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1" indent="0" justifyLastLine="0" shrinkToFit="0" readingOrder="0"/>
      <protection locked="1" hidden="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bottom" textRotation="0" wrapText="1" indent="0" justifyLastLine="0" shrinkToFit="0" readingOrder="0"/>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1" indent="0" justifyLastLine="0" shrinkToFit="0" readingOrder="0"/>
      <protection locked="1" hidden="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bottom" textRotation="0" wrapText="1" indent="0" justifyLastLine="0" shrinkToFit="0" readingOrder="0"/>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1" indent="0" justifyLastLine="0" shrinkToFit="0" readingOrder="0"/>
      <protection locked="1" hidden="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bottom" textRotation="0" wrapText="1" indent="0" justifyLastLine="0" shrinkToFit="0" readingOrder="0"/>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1" indent="0" justifyLastLine="0" shrinkToFit="0" readingOrder="0"/>
      <protection locked="0" hidden="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bottom" textRotation="0" wrapText="1" indent="0" justifyLastLine="0" shrinkToFit="0" readingOrder="0"/>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1" indent="0" justifyLastLine="0" shrinkToFit="0" readingOrder="0"/>
      <protection locked="0" hidden="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bottom" textRotation="0" wrapText="1" indent="0" justifyLastLine="0" shrinkToFit="0" readingOrder="0"/>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1" indent="0" justifyLastLine="0" shrinkToFit="0" readingOrder="0"/>
      <protection locked="1"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1" indent="0" justifyLastLine="0" shrinkToFit="0" readingOrder="0"/>
      <protection locked="1"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1" indent="0" justifyLastLine="0" shrinkToFit="0" readingOrder="0"/>
      <protection locked="1"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1" indent="0" justifyLastLine="0" shrinkToFit="0" readingOrder="0"/>
      <protection locked="1"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1" indent="0" justifyLastLine="0" shrinkToFit="0" readingOrder="0"/>
      <protection locked="1"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1" indent="0" justifyLastLine="0" shrinkToFit="0" readingOrder="0"/>
      <protection locked="1"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1" indent="0" justifyLastLine="0" shrinkToFit="0" readingOrder="0"/>
      <protection locked="1"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1" indent="0" justifyLastLine="0" shrinkToFit="0" readingOrder="0"/>
      <protection locked="1"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1" indent="0" justifyLastLine="0" shrinkToFit="0" readingOrder="0"/>
      <protection locked="1"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1" indent="0" justifyLastLine="0" shrinkToFit="0" readingOrder="0"/>
      <protection locked="1"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1" indent="0" justifyLastLine="0" shrinkToFit="0" readingOrder="0"/>
      <protection locked="1"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1" indent="0" justifyLastLine="0" shrinkToFit="0" readingOrder="0"/>
      <protection locked="1"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1" indent="0" justifyLastLine="0" shrinkToFit="0" readingOrder="0"/>
      <protection locked="1" hidden="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bottom" textRotation="0" wrapText="1" indent="0" justifyLastLine="0" shrinkToFit="0" readingOrder="0"/>
      <protection locked="1"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1" indent="0" justifyLastLine="0" shrinkToFit="0" readingOrder="0"/>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1" indent="0" justifyLastLine="0" shrinkToFit="0" readingOrder="0"/>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1" indent="0" justifyLastLine="0" shrinkToFit="0" readingOrder="0"/>
      <protection locked="0" hidden="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bottom" textRotation="0" wrapText="1" indent="0" justifyLastLine="0" shrinkToFit="0" readingOrder="0"/>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1" indent="0" justifyLastLine="0" shrinkToFit="0" readingOrder="0"/>
      <protection locked="0" hidden="0"/>
    </dxf>
    <dxf>
      <font>
        <b val="0"/>
        <i val="0"/>
        <strike val="0"/>
        <condense val="0"/>
        <extend val="0"/>
        <outline val="0"/>
        <shadow val="0"/>
        <u val="none"/>
        <vertAlign val="baseline"/>
        <sz val="11"/>
        <color theme="1"/>
        <name val="Calibri"/>
        <scheme val="minor"/>
      </font>
      <numFmt numFmtId="30" formatCode="@"/>
      <fill>
        <patternFill patternType="none">
          <fgColor indexed="64"/>
          <bgColor indexed="65"/>
        </patternFill>
      </fill>
      <alignment horizontal="center" vertical="bottom" textRotation="0" wrapText="1" indent="0" justifyLastLine="0" shrinkToFit="0" readingOrder="0"/>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1" indent="0" justifyLastLine="0" shrinkToFit="0" readingOrder="0"/>
      <protection locked="0" hidden="0"/>
    </dxf>
    <dxf>
      <font>
        <strike val="0"/>
        <outline val="0"/>
        <shadow val="0"/>
        <u val="none"/>
        <vertAlign val="baseline"/>
        <sz val="11"/>
        <name val="Calibri"/>
        <scheme val="minor"/>
      </font>
      <fill>
        <patternFill patternType="none">
          <fgColor indexed="64"/>
          <bgColor auto="1"/>
        </patternFill>
      </fill>
      <alignment horizontal="left" vertical="bottom" textRotation="0" wrapText="1" indent="0" justifyLastLine="0" shrinkToFit="0" readingOrder="0"/>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1" indent="0" justifyLastLine="0" shrinkToFit="0" readingOrder="0"/>
      <protection locked="0" hidden="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bottom" textRotation="0" wrapText="1" indent="0" justifyLastLine="0" shrinkToFit="0" readingOrder="0"/>
      <protection locked="0" hidden="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bottom" textRotation="0" wrapText="1" indent="0" justifyLastLine="0" shrinkToFit="0" readingOrder="0"/>
      <protection locked="0" hidden="0"/>
    </dxf>
    <dxf>
      <font>
        <b/>
        <i val="0"/>
        <strike val="0"/>
        <condense val="0"/>
        <extend val="0"/>
        <outline val="0"/>
        <shadow val="0"/>
        <u val="none"/>
        <vertAlign val="baseline"/>
        <sz val="12"/>
        <color theme="1"/>
        <name val="Calibri"/>
        <scheme val="minor"/>
      </font>
      <alignment horizontal="left" vertical="center" textRotation="0" wrapText="1" indent="0" justifyLastLine="0" shrinkToFit="0" readingOrder="0"/>
      <protection locked="0" hidden="0"/>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colors>
    <mruColors>
      <color rgb="FFFDE9D9"/>
      <color rgb="FF595959"/>
      <color rgb="FF1C6938"/>
      <color rgb="FFC5D9F1"/>
      <color rgb="FF2271A0"/>
      <color rgb="FF309AD7"/>
      <color rgb="FF2987BF"/>
      <color rgb="FFDCE6F1"/>
      <color rgb="FF9ACE9F"/>
      <color rgb="FF9AF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s>
</file>

<file path=xl/drawings/_rels/vmlDrawing2.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3.v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emf"/><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xdr:twoCellAnchor editAs="oneCell">
    <xdr:from>
      <xdr:col>16</xdr:col>
      <xdr:colOff>12700</xdr:colOff>
      <xdr:row>1</xdr:row>
      <xdr:rowOff>0</xdr:rowOff>
    </xdr:from>
    <xdr:to>
      <xdr:col>46</xdr:col>
      <xdr:colOff>1891146</xdr:colOff>
      <xdr:row>1</xdr:row>
      <xdr:rowOff>205124</xdr:rowOff>
    </xdr:to>
    <xdr:sp macro="" textlink="">
      <xdr:nvSpPr>
        <xdr:cNvPr id="10244" name="ComboBox1" hidden="1">
          <a:extLst>
            <a:ext uri="{63B3BB69-23CF-44E3-9099-C40C66FF867C}">
              <a14:compatExt xmlns:a14="http://schemas.microsoft.com/office/drawing/2010/main" spid="_x0000_s10244"/>
            </a:ext>
            <a:ext uri="{FF2B5EF4-FFF2-40B4-BE49-F238E27FC236}">
              <a16:creationId xmlns:a16="http://schemas.microsoft.com/office/drawing/2014/main" xmlns="" id="{00000000-0008-0000-0200-000004280000}"/>
            </a:ext>
          </a:extLst>
        </xdr:cNvPr>
        <xdr:cNvSpPr/>
      </xdr:nvSpPr>
      <xdr:spPr>
        <a:xfrm>
          <a:off x="0" y="0"/>
          <a:ext cx="0" cy="0"/>
        </a:xfrm>
        <a:prstGeom prst="rect">
          <a:avLst/>
        </a:prstGeom>
      </xdr:spPr>
    </xdr:sp>
    <xdr:clientData/>
  </xdr:twoCellAnchor>
  <xdr:twoCellAnchor editAs="oneCell">
    <xdr:from>
      <xdr:col>18</xdr:col>
      <xdr:colOff>0</xdr:colOff>
      <xdr:row>1</xdr:row>
      <xdr:rowOff>0</xdr:rowOff>
    </xdr:from>
    <xdr:to>
      <xdr:col>46</xdr:col>
      <xdr:colOff>1838036</xdr:colOff>
      <xdr:row>1</xdr:row>
      <xdr:rowOff>217824</xdr:rowOff>
    </xdr:to>
    <xdr:sp macro="" textlink="">
      <xdr:nvSpPr>
        <xdr:cNvPr id="10247" name="ComboBox2" hidden="1">
          <a:extLst>
            <a:ext uri="{63B3BB69-23CF-44E3-9099-C40C66FF867C}">
              <a14:compatExt xmlns:a14="http://schemas.microsoft.com/office/drawing/2010/main" spid="_x0000_s10247"/>
            </a:ext>
            <a:ext uri="{FF2B5EF4-FFF2-40B4-BE49-F238E27FC236}">
              <a16:creationId xmlns:a16="http://schemas.microsoft.com/office/drawing/2014/main" xmlns="" id="{00000000-0008-0000-0200-000007280000}"/>
            </a:ext>
          </a:extLst>
        </xdr:cNvPr>
        <xdr:cNvSpPr/>
      </xdr:nvSpPr>
      <xdr:spPr>
        <a:xfrm>
          <a:off x="0" y="0"/>
          <a:ext cx="0" cy="0"/>
        </a:xfrm>
        <a:prstGeom prst="rect">
          <a:avLst/>
        </a:prstGeom>
      </xdr:spPr>
    </xdr:sp>
    <xdr:clientData/>
  </xdr:twoCellAnchor>
  <xdr:twoCellAnchor editAs="oneCell">
    <xdr:from>
      <xdr:col>20</xdr:col>
      <xdr:colOff>38100</xdr:colOff>
      <xdr:row>1</xdr:row>
      <xdr:rowOff>0</xdr:rowOff>
    </xdr:from>
    <xdr:to>
      <xdr:col>46</xdr:col>
      <xdr:colOff>1780695</xdr:colOff>
      <xdr:row>1</xdr:row>
      <xdr:rowOff>217824</xdr:rowOff>
    </xdr:to>
    <xdr:sp macro="" textlink="">
      <xdr:nvSpPr>
        <xdr:cNvPr id="10248" name="ComboBox3" hidden="1">
          <a:extLst>
            <a:ext uri="{63B3BB69-23CF-44E3-9099-C40C66FF867C}">
              <a14:compatExt xmlns:a14="http://schemas.microsoft.com/office/drawing/2010/main" spid="_x0000_s10248"/>
            </a:ext>
            <a:ext uri="{FF2B5EF4-FFF2-40B4-BE49-F238E27FC236}">
              <a16:creationId xmlns:a16="http://schemas.microsoft.com/office/drawing/2014/main" xmlns="" id="{00000000-0008-0000-0200-000008280000}"/>
            </a:ext>
          </a:extLst>
        </xdr:cNvPr>
        <xdr:cNvSpPr/>
      </xdr:nvSpPr>
      <xdr:spPr>
        <a:xfrm>
          <a:off x="0" y="0"/>
          <a:ext cx="0" cy="0"/>
        </a:xfrm>
        <a:prstGeom prst="rect">
          <a:avLst/>
        </a:prstGeom>
      </xdr:spPr>
    </xdr:sp>
    <xdr:clientData/>
  </xdr:twoCellAnchor>
  <xdr:twoCellAnchor editAs="oneCell">
    <xdr:from>
      <xdr:col>22</xdr:col>
      <xdr:colOff>25400</xdr:colOff>
      <xdr:row>1</xdr:row>
      <xdr:rowOff>0</xdr:rowOff>
    </xdr:from>
    <xdr:to>
      <xdr:col>46</xdr:col>
      <xdr:colOff>1752600</xdr:colOff>
      <xdr:row>1</xdr:row>
      <xdr:rowOff>217824</xdr:rowOff>
    </xdr:to>
    <xdr:sp macro="" textlink="">
      <xdr:nvSpPr>
        <xdr:cNvPr id="10249" name="ComboBox4" hidden="1">
          <a:extLst>
            <a:ext uri="{63B3BB69-23CF-44E3-9099-C40C66FF867C}">
              <a14:compatExt xmlns:a14="http://schemas.microsoft.com/office/drawing/2010/main" spid="_x0000_s10249"/>
            </a:ext>
            <a:ext uri="{FF2B5EF4-FFF2-40B4-BE49-F238E27FC236}">
              <a16:creationId xmlns:a16="http://schemas.microsoft.com/office/drawing/2014/main" xmlns="" id="{00000000-0008-0000-0200-000009280000}"/>
            </a:ext>
          </a:extLst>
        </xdr:cNvPr>
        <xdr:cNvSpPr/>
      </xdr:nvSpPr>
      <xdr:spPr>
        <a:xfrm>
          <a:off x="0" y="0"/>
          <a:ext cx="0" cy="0"/>
        </a:xfrm>
        <a:prstGeom prst="rect">
          <a:avLst/>
        </a:prstGeom>
      </xdr:spPr>
    </xdr:sp>
    <xdr:clientData/>
  </xdr:twoCellAnchor>
  <xdr:twoCellAnchor editAs="oneCell">
    <xdr:from>
      <xdr:col>24</xdr:col>
      <xdr:colOff>25400</xdr:colOff>
      <xdr:row>1</xdr:row>
      <xdr:rowOff>0</xdr:rowOff>
    </xdr:from>
    <xdr:to>
      <xdr:col>46</xdr:col>
      <xdr:colOff>1754525</xdr:colOff>
      <xdr:row>1</xdr:row>
      <xdr:rowOff>217824</xdr:rowOff>
    </xdr:to>
    <xdr:sp macro="" textlink="">
      <xdr:nvSpPr>
        <xdr:cNvPr id="10250" name="ComboBox5" hidden="1">
          <a:extLst>
            <a:ext uri="{63B3BB69-23CF-44E3-9099-C40C66FF867C}">
              <a14:compatExt xmlns:a14="http://schemas.microsoft.com/office/drawing/2010/main" spid="_x0000_s10250"/>
            </a:ext>
            <a:ext uri="{FF2B5EF4-FFF2-40B4-BE49-F238E27FC236}">
              <a16:creationId xmlns:a16="http://schemas.microsoft.com/office/drawing/2014/main" xmlns="" id="{00000000-0008-0000-0200-00000A280000}"/>
            </a:ext>
          </a:extLst>
        </xdr:cNvPr>
        <xdr:cNvSpPr/>
      </xdr:nvSpPr>
      <xdr:spPr>
        <a:xfrm>
          <a:off x="0" y="0"/>
          <a:ext cx="0" cy="0"/>
        </a:xfrm>
        <a:prstGeom prst="rect">
          <a:avLst/>
        </a:prstGeom>
      </xdr:spPr>
    </xdr:sp>
    <xdr:clientData/>
  </xdr:twoCellAnchor>
  <xdr:twoCellAnchor editAs="oneCell">
    <xdr:from>
      <xdr:col>26</xdr:col>
      <xdr:colOff>76200</xdr:colOff>
      <xdr:row>1</xdr:row>
      <xdr:rowOff>0</xdr:rowOff>
    </xdr:from>
    <xdr:to>
      <xdr:col>46</xdr:col>
      <xdr:colOff>1739515</xdr:colOff>
      <xdr:row>1</xdr:row>
      <xdr:rowOff>217824</xdr:rowOff>
    </xdr:to>
    <xdr:sp macro="" textlink="">
      <xdr:nvSpPr>
        <xdr:cNvPr id="10251" name="ComboBox6" hidden="1">
          <a:extLst>
            <a:ext uri="{63B3BB69-23CF-44E3-9099-C40C66FF867C}">
              <a14:compatExt xmlns:a14="http://schemas.microsoft.com/office/drawing/2010/main" spid="_x0000_s10251"/>
            </a:ext>
            <a:ext uri="{FF2B5EF4-FFF2-40B4-BE49-F238E27FC236}">
              <a16:creationId xmlns:a16="http://schemas.microsoft.com/office/drawing/2014/main" xmlns="" id="{00000000-0008-0000-0200-00000B280000}"/>
            </a:ext>
          </a:extLst>
        </xdr:cNvPr>
        <xdr:cNvSpPr/>
      </xdr:nvSpPr>
      <xdr:spPr>
        <a:xfrm>
          <a:off x="0" y="0"/>
          <a:ext cx="0" cy="0"/>
        </a:xfrm>
        <a:prstGeom prst="rect">
          <a:avLst/>
        </a:prstGeom>
      </xdr:spPr>
    </xdr:sp>
    <xdr:clientData/>
  </xdr:twoCellAnchor>
  <xdr:twoCellAnchor editAs="oneCell">
    <xdr:from>
      <xdr:col>28</xdr:col>
      <xdr:colOff>25400</xdr:colOff>
      <xdr:row>1</xdr:row>
      <xdr:rowOff>0</xdr:rowOff>
    </xdr:from>
    <xdr:to>
      <xdr:col>46</xdr:col>
      <xdr:colOff>1773382</xdr:colOff>
      <xdr:row>1</xdr:row>
      <xdr:rowOff>217824</xdr:rowOff>
    </xdr:to>
    <xdr:sp macro="" textlink="">
      <xdr:nvSpPr>
        <xdr:cNvPr id="10252" name="ComboBox7" hidden="1">
          <a:extLst>
            <a:ext uri="{63B3BB69-23CF-44E3-9099-C40C66FF867C}">
              <a14:compatExt xmlns:a14="http://schemas.microsoft.com/office/drawing/2010/main" spid="_x0000_s10252"/>
            </a:ext>
            <a:ext uri="{FF2B5EF4-FFF2-40B4-BE49-F238E27FC236}">
              <a16:creationId xmlns:a16="http://schemas.microsoft.com/office/drawing/2014/main" xmlns="" id="{00000000-0008-0000-0200-00000C280000}"/>
            </a:ext>
          </a:extLst>
        </xdr:cNvPr>
        <xdr:cNvSpPr/>
      </xdr:nvSpPr>
      <xdr:spPr>
        <a:xfrm>
          <a:off x="0" y="0"/>
          <a:ext cx="0" cy="0"/>
        </a:xfrm>
        <a:prstGeom prst="rect">
          <a:avLst/>
        </a:prstGeom>
      </xdr:spPr>
    </xdr:sp>
    <xdr:clientData/>
  </xdr:twoCellAnchor>
  <xdr:twoCellAnchor editAs="oneCell">
    <xdr:from>
      <xdr:col>30</xdr:col>
      <xdr:colOff>139700</xdr:colOff>
      <xdr:row>1</xdr:row>
      <xdr:rowOff>0</xdr:rowOff>
    </xdr:from>
    <xdr:to>
      <xdr:col>46</xdr:col>
      <xdr:colOff>1794934</xdr:colOff>
      <xdr:row>1</xdr:row>
      <xdr:rowOff>217824</xdr:rowOff>
    </xdr:to>
    <xdr:sp macro="" textlink="">
      <xdr:nvSpPr>
        <xdr:cNvPr id="10253" name="ComboBox8" hidden="1">
          <a:extLst>
            <a:ext uri="{63B3BB69-23CF-44E3-9099-C40C66FF867C}">
              <a14:compatExt xmlns:a14="http://schemas.microsoft.com/office/drawing/2010/main" spid="_x0000_s10253"/>
            </a:ext>
            <a:ext uri="{FF2B5EF4-FFF2-40B4-BE49-F238E27FC236}">
              <a16:creationId xmlns:a16="http://schemas.microsoft.com/office/drawing/2014/main" xmlns="" id="{00000000-0008-0000-0200-00000D280000}"/>
            </a:ext>
          </a:extLst>
        </xdr:cNvPr>
        <xdr:cNvSpPr/>
      </xdr:nvSpPr>
      <xdr:spPr>
        <a:xfrm>
          <a:off x="0" y="0"/>
          <a:ext cx="0" cy="0"/>
        </a:xfrm>
        <a:prstGeom prst="rect">
          <a:avLst/>
        </a:prstGeom>
      </xdr:spPr>
    </xdr:sp>
    <xdr:clientData/>
  </xdr:twoCellAnchor>
  <xdr:twoCellAnchor editAs="oneCell">
    <xdr:from>
      <xdr:col>32</xdr:col>
      <xdr:colOff>38100</xdr:colOff>
      <xdr:row>1</xdr:row>
      <xdr:rowOff>0</xdr:rowOff>
    </xdr:from>
    <xdr:to>
      <xdr:col>46</xdr:col>
      <xdr:colOff>1774537</xdr:colOff>
      <xdr:row>1</xdr:row>
      <xdr:rowOff>230524</xdr:rowOff>
    </xdr:to>
    <xdr:sp macro="" textlink="">
      <xdr:nvSpPr>
        <xdr:cNvPr id="10254" name="ComboBox9" hidden="1">
          <a:extLst>
            <a:ext uri="{63B3BB69-23CF-44E3-9099-C40C66FF867C}">
              <a14:compatExt xmlns:a14="http://schemas.microsoft.com/office/drawing/2010/main" spid="_x0000_s10254"/>
            </a:ext>
            <a:ext uri="{FF2B5EF4-FFF2-40B4-BE49-F238E27FC236}">
              <a16:creationId xmlns:a16="http://schemas.microsoft.com/office/drawing/2014/main" xmlns="" id="{00000000-0008-0000-0200-00000E280000}"/>
            </a:ext>
          </a:extLst>
        </xdr:cNvPr>
        <xdr:cNvSpPr/>
      </xdr:nvSpPr>
      <xdr:spPr>
        <a:xfrm>
          <a:off x="0" y="0"/>
          <a:ext cx="0" cy="0"/>
        </a:xfrm>
        <a:prstGeom prst="rect">
          <a:avLst/>
        </a:prstGeom>
      </xdr:spPr>
    </xdr:sp>
    <xdr:clientData/>
  </xdr:twoCellAnchor>
  <xdr:twoCellAnchor editAs="oneCell">
    <xdr:from>
      <xdr:col>34</xdr:col>
      <xdr:colOff>25400</xdr:colOff>
      <xdr:row>1</xdr:row>
      <xdr:rowOff>0</xdr:rowOff>
    </xdr:from>
    <xdr:to>
      <xdr:col>46</xdr:col>
      <xdr:colOff>1807634</xdr:colOff>
      <xdr:row>1</xdr:row>
      <xdr:rowOff>230524</xdr:rowOff>
    </xdr:to>
    <xdr:sp macro="" textlink="">
      <xdr:nvSpPr>
        <xdr:cNvPr id="10255" name="ComboBox10" hidden="1">
          <a:extLst>
            <a:ext uri="{63B3BB69-23CF-44E3-9099-C40C66FF867C}">
              <a14:compatExt xmlns:a14="http://schemas.microsoft.com/office/drawing/2010/main" spid="_x0000_s10255"/>
            </a:ext>
            <a:ext uri="{FF2B5EF4-FFF2-40B4-BE49-F238E27FC236}">
              <a16:creationId xmlns:a16="http://schemas.microsoft.com/office/drawing/2014/main" xmlns="" id="{00000000-0008-0000-0200-00000F280000}"/>
            </a:ext>
          </a:extLst>
        </xdr:cNvPr>
        <xdr:cNvSpPr/>
      </xdr:nvSpPr>
      <xdr:spPr>
        <a:xfrm>
          <a:off x="0" y="0"/>
          <a:ext cx="0" cy="0"/>
        </a:xfrm>
        <a:prstGeom prst="rect">
          <a:avLst/>
        </a:prstGeom>
      </xdr:spPr>
    </xdr:sp>
    <xdr:clientData/>
  </xdr:twoCellAnchor>
  <xdr:twoCellAnchor editAs="oneCell">
    <xdr:from>
      <xdr:col>16</xdr:col>
      <xdr:colOff>12700</xdr:colOff>
      <xdr:row>2</xdr:row>
      <xdr:rowOff>190500</xdr:rowOff>
    </xdr:from>
    <xdr:to>
      <xdr:col>46</xdr:col>
      <xdr:colOff>1891146</xdr:colOff>
      <xdr:row>2</xdr:row>
      <xdr:rowOff>395623</xdr:rowOff>
    </xdr:to>
    <xdr:sp macro="" textlink="">
      <xdr:nvSpPr>
        <xdr:cNvPr id="22" name="ComboBox1" hidden="1">
          <a:extLst>
            <a:ext uri="{63B3BB69-23CF-44E3-9099-C40C66FF867C}">
              <a14:compatExt xmlns:a14="http://schemas.microsoft.com/office/drawing/2010/main" spid="_x0000_s10244"/>
            </a:ext>
            <a:ext uri="{FF2B5EF4-FFF2-40B4-BE49-F238E27FC236}">
              <a16:creationId xmlns:a16="http://schemas.microsoft.com/office/drawing/2014/main" xmlns="" id="{00000000-0008-0000-0200-000016000000}"/>
            </a:ext>
          </a:extLst>
        </xdr:cNvPr>
        <xdr:cNvSpPr/>
      </xdr:nvSpPr>
      <xdr:spPr>
        <a:xfrm>
          <a:off x="24295100" y="1181100"/>
          <a:ext cx="2081646" cy="205124"/>
        </a:xfrm>
        <a:prstGeom prst="rect">
          <a:avLst/>
        </a:prstGeom>
      </xdr:spPr>
    </xdr:sp>
    <xdr:clientData/>
  </xdr:twoCellAnchor>
  <xdr:twoCellAnchor editAs="oneCell">
    <xdr:from>
      <xdr:col>18</xdr:col>
      <xdr:colOff>0</xdr:colOff>
      <xdr:row>2</xdr:row>
      <xdr:rowOff>177800</xdr:rowOff>
    </xdr:from>
    <xdr:to>
      <xdr:col>46</xdr:col>
      <xdr:colOff>1838036</xdr:colOff>
      <xdr:row>2</xdr:row>
      <xdr:rowOff>395623</xdr:rowOff>
    </xdr:to>
    <xdr:sp macro="" textlink="">
      <xdr:nvSpPr>
        <xdr:cNvPr id="23" name="ComboBox2" hidden="1">
          <a:extLst>
            <a:ext uri="{63B3BB69-23CF-44E3-9099-C40C66FF867C}">
              <a14:compatExt xmlns:a14="http://schemas.microsoft.com/office/drawing/2010/main" spid="_x0000_s10247"/>
            </a:ext>
            <a:ext uri="{FF2B5EF4-FFF2-40B4-BE49-F238E27FC236}">
              <a16:creationId xmlns:a16="http://schemas.microsoft.com/office/drawing/2014/main" xmlns="" id="{00000000-0008-0000-0200-000017000000}"/>
            </a:ext>
          </a:extLst>
        </xdr:cNvPr>
        <xdr:cNvSpPr/>
      </xdr:nvSpPr>
      <xdr:spPr>
        <a:xfrm>
          <a:off x="27330400" y="1168400"/>
          <a:ext cx="2025073" cy="217824"/>
        </a:xfrm>
        <a:prstGeom prst="rect">
          <a:avLst/>
        </a:prstGeom>
      </xdr:spPr>
    </xdr:sp>
    <xdr:clientData/>
  </xdr:twoCellAnchor>
  <xdr:twoCellAnchor editAs="oneCell">
    <xdr:from>
      <xdr:col>20</xdr:col>
      <xdr:colOff>38100</xdr:colOff>
      <xdr:row>2</xdr:row>
      <xdr:rowOff>177800</xdr:rowOff>
    </xdr:from>
    <xdr:to>
      <xdr:col>46</xdr:col>
      <xdr:colOff>1780695</xdr:colOff>
      <xdr:row>2</xdr:row>
      <xdr:rowOff>395623</xdr:rowOff>
    </xdr:to>
    <xdr:sp macro="" textlink="">
      <xdr:nvSpPr>
        <xdr:cNvPr id="24" name="ComboBox3" hidden="1">
          <a:extLst>
            <a:ext uri="{63B3BB69-23CF-44E3-9099-C40C66FF867C}">
              <a14:compatExt xmlns:a14="http://schemas.microsoft.com/office/drawing/2010/main" spid="_x0000_s10248"/>
            </a:ext>
            <a:ext uri="{FF2B5EF4-FFF2-40B4-BE49-F238E27FC236}">
              <a16:creationId xmlns:a16="http://schemas.microsoft.com/office/drawing/2014/main" xmlns="" id="{00000000-0008-0000-0200-000018000000}"/>
            </a:ext>
          </a:extLst>
        </xdr:cNvPr>
        <xdr:cNvSpPr/>
      </xdr:nvSpPr>
      <xdr:spPr>
        <a:xfrm>
          <a:off x="30416500" y="1168400"/>
          <a:ext cx="1971195" cy="217824"/>
        </a:xfrm>
        <a:prstGeom prst="rect">
          <a:avLst/>
        </a:prstGeom>
      </xdr:spPr>
    </xdr:sp>
    <xdr:clientData/>
  </xdr:twoCellAnchor>
  <xdr:twoCellAnchor editAs="oneCell">
    <xdr:from>
      <xdr:col>22</xdr:col>
      <xdr:colOff>25400</xdr:colOff>
      <xdr:row>2</xdr:row>
      <xdr:rowOff>177800</xdr:rowOff>
    </xdr:from>
    <xdr:to>
      <xdr:col>46</xdr:col>
      <xdr:colOff>1752600</xdr:colOff>
      <xdr:row>2</xdr:row>
      <xdr:rowOff>395623</xdr:rowOff>
    </xdr:to>
    <xdr:sp macro="" textlink="">
      <xdr:nvSpPr>
        <xdr:cNvPr id="25" name="ComboBox4" hidden="1">
          <a:extLst>
            <a:ext uri="{63B3BB69-23CF-44E3-9099-C40C66FF867C}">
              <a14:compatExt xmlns:a14="http://schemas.microsoft.com/office/drawing/2010/main" spid="_x0000_s10249"/>
            </a:ext>
            <a:ext uri="{FF2B5EF4-FFF2-40B4-BE49-F238E27FC236}">
              <a16:creationId xmlns:a16="http://schemas.microsoft.com/office/drawing/2014/main" xmlns="" id="{00000000-0008-0000-0200-000019000000}"/>
            </a:ext>
          </a:extLst>
        </xdr:cNvPr>
        <xdr:cNvSpPr/>
      </xdr:nvSpPr>
      <xdr:spPr>
        <a:xfrm>
          <a:off x="33451800" y="1168400"/>
          <a:ext cx="1943100" cy="217824"/>
        </a:xfrm>
        <a:prstGeom prst="rect">
          <a:avLst/>
        </a:prstGeom>
      </xdr:spPr>
    </xdr:sp>
    <xdr:clientData/>
  </xdr:twoCellAnchor>
  <xdr:twoCellAnchor editAs="oneCell">
    <xdr:from>
      <xdr:col>24</xdr:col>
      <xdr:colOff>25400</xdr:colOff>
      <xdr:row>2</xdr:row>
      <xdr:rowOff>177800</xdr:rowOff>
    </xdr:from>
    <xdr:to>
      <xdr:col>46</xdr:col>
      <xdr:colOff>1754525</xdr:colOff>
      <xdr:row>2</xdr:row>
      <xdr:rowOff>395623</xdr:rowOff>
    </xdr:to>
    <xdr:sp macro="" textlink="">
      <xdr:nvSpPr>
        <xdr:cNvPr id="26" name="ComboBox5" hidden="1">
          <a:extLst>
            <a:ext uri="{63B3BB69-23CF-44E3-9099-C40C66FF867C}">
              <a14:compatExt xmlns:a14="http://schemas.microsoft.com/office/drawing/2010/main" spid="_x0000_s10250"/>
            </a:ext>
            <a:ext uri="{FF2B5EF4-FFF2-40B4-BE49-F238E27FC236}">
              <a16:creationId xmlns:a16="http://schemas.microsoft.com/office/drawing/2014/main" xmlns="" id="{00000000-0008-0000-0200-00001A000000}"/>
            </a:ext>
          </a:extLst>
        </xdr:cNvPr>
        <xdr:cNvSpPr/>
      </xdr:nvSpPr>
      <xdr:spPr>
        <a:xfrm>
          <a:off x="36499800" y="1168400"/>
          <a:ext cx="1945025" cy="217824"/>
        </a:xfrm>
        <a:prstGeom prst="rect">
          <a:avLst/>
        </a:prstGeom>
      </xdr:spPr>
    </xdr:sp>
    <xdr:clientData/>
  </xdr:twoCellAnchor>
  <xdr:twoCellAnchor editAs="oneCell">
    <xdr:from>
      <xdr:col>26</xdr:col>
      <xdr:colOff>76200</xdr:colOff>
      <xdr:row>2</xdr:row>
      <xdr:rowOff>177800</xdr:rowOff>
    </xdr:from>
    <xdr:to>
      <xdr:col>46</xdr:col>
      <xdr:colOff>1739515</xdr:colOff>
      <xdr:row>2</xdr:row>
      <xdr:rowOff>395623</xdr:rowOff>
    </xdr:to>
    <xdr:sp macro="" textlink="">
      <xdr:nvSpPr>
        <xdr:cNvPr id="27" name="ComboBox6" hidden="1">
          <a:extLst>
            <a:ext uri="{63B3BB69-23CF-44E3-9099-C40C66FF867C}">
              <a14:compatExt xmlns:a14="http://schemas.microsoft.com/office/drawing/2010/main" spid="_x0000_s10251"/>
            </a:ext>
            <a:ext uri="{FF2B5EF4-FFF2-40B4-BE49-F238E27FC236}">
              <a16:creationId xmlns:a16="http://schemas.microsoft.com/office/drawing/2014/main" xmlns="" id="{00000000-0008-0000-0200-00001B000000}"/>
            </a:ext>
          </a:extLst>
        </xdr:cNvPr>
        <xdr:cNvSpPr/>
      </xdr:nvSpPr>
      <xdr:spPr>
        <a:xfrm>
          <a:off x="39598600" y="1168400"/>
          <a:ext cx="1930015" cy="217824"/>
        </a:xfrm>
        <a:prstGeom prst="rect">
          <a:avLst/>
        </a:prstGeom>
      </xdr:spPr>
    </xdr:sp>
    <xdr:clientData/>
  </xdr:twoCellAnchor>
  <xdr:twoCellAnchor editAs="oneCell">
    <xdr:from>
      <xdr:col>28</xdr:col>
      <xdr:colOff>25400</xdr:colOff>
      <xdr:row>2</xdr:row>
      <xdr:rowOff>177800</xdr:rowOff>
    </xdr:from>
    <xdr:to>
      <xdr:col>46</xdr:col>
      <xdr:colOff>1773382</xdr:colOff>
      <xdr:row>2</xdr:row>
      <xdr:rowOff>395623</xdr:rowOff>
    </xdr:to>
    <xdr:sp macro="" textlink="">
      <xdr:nvSpPr>
        <xdr:cNvPr id="28" name="ComboBox7" hidden="1">
          <a:extLst>
            <a:ext uri="{63B3BB69-23CF-44E3-9099-C40C66FF867C}">
              <a14:compatExt xmlns:a14="http://schemas.microsoft.com/office/drawing/2010/main" spid="_x0000_s10252"/>
            </a:ext>
            <a:ext uri="{FF2B5EF4-FFF2-40B4-BE49-F238E27FC236}">
              <a16:creationId xmlns:a16="http://schemas.microsoft.com/office/drawing/2014/main" xmlns="" id="{00000000-0008-0000-0200-00001C000000}"/>
            </a:ext>
          </a:extLst>
        </xdr:cNvPr>
        <xdr:cNvSpPr/>
      </xdr:nvSpPr>
      <xdr:spPr>
        <a:xfrm>
          <a:off x="42595800" y="1168400"/>
          <a:ext cx="1963882" cy="217824"/>
        </a:xfrm>
        <a:prstGeom prst="rect">
          <a:avLst/>
        </a:prstGeom>
      </xdr:spPr>
    </xdr:sp>
    <xdr:clientData/>
  </xdr:twoCellAnchor>
  <xdr:twoCellAnchor editAs="oneCell">
    <xdr:from>
      <xdr:col>30</xdr:col>
      <xdr:colOff>139700</xdr:colOff>
      <xdr:row>2</xdr:row>
      <xdr:rowOff>177800</xdr:rowOff>
    </xdr:from>
    <xdr:to>
      <xdr:col>46</xdr:col>
      <xdr:colOff>1794934</xdr:colOff>
      <xdr:row>2</xdr:row>
      <xdr:rowOff>395623</xdr:rowOff>
    </xdr:to>
    <xdr:sp macro="" textlink="">
      <xdr:nvSpPr>
        <xdr:cNvPr id="29" name="ComboBox8" hidden="1">
          <a:extLst>
            <a:ext uri="{63B3BB69-23CF-44E3-9099-C40C66FF867C}">
              <a14:compatExt xmlns:a14="http://schemas.microsoft.com/office/drawing/2010/main" spid="_x0000_s10253"/>
            </a:ext>
            <a:ext uri="{FF2B5EF4-FFF2-40B4-BE49-F238E27FC236}">
              <a16:creationId xmlns:a16="http://schemas.microsoft.com/office/drawing/2014/main" xmlns="" id="{00000000-0008-0000-0200-00001D000000}"/>
            </a:ext>
          </a:extLst>
        </xdr:cNvPr>
        <xdr:cNvSpPr/>
      </xdr:nvSpPr>
      <xdr:spPr>
        <a:xfrm>
          <a:off x="45758100" y="1168400"/>
          <a:ext cx="1985434" cy="217824"/>
        </a:xfrm>
        <a:prstGeom prst="rect">
          <a:avLst/>
        </a:prstGeom>
      </xdr:spPr>
    </xdr:sp>
    <xdr:clientData/>
  </xdr:twoCellAnchor>
  <xdr:twoCellAnchor editAs="oneCell">
    <xdr:from>
      <xdr:col>32</xdr:col>
      <xdr:colOff>38100</xdr:colOff>
      <xdr:row>2</xdr:row>
      <xdr:rowOff>165100</xdr:rowOff>
    </xdr:from>
    <xdr:to>
      <xdr:col>46</xdr:col>
      <xdr:colOff>1774537</xdr:colOff>
      <xdr:row>2</xdr:row>
      <xdr:rowOff>395623</xdr:rowOff>
    </xdr:to>
    <xdr:sp macro="" textlink="">
      <xdr:nvSpPr>
        <xdr:cNvPr id="30" name="ComboBox9" hidden="1">
          <a:extLst>
            <a:ext uri="{63B3BB69-23CF-44E3-9099-C40C66FF867C}">
              <a14:compatExt xmlns:a14="http://schemas.microsoft.com/office/drawing/2010/main" spid="_x0000_s10254"/>
            </a:ext>
            <a:ext uri="{FF2B5EF4-FFF2-40B4-BE49-F238E27FC236}">
              <a16:creationId xmlns:a16="http://schemas.microsoft.com/office/drawing/2014/main" xmlns="" id="{00000000-0008-0000-0200-00001E000000}"/>
            </a:ext>
          </a:extLst>
        </xdr:cNvPr>
        <xdr:cNvSpPr/>
      </xdr:nvSpPr>
      <xdr:spPr>
        <a:xfrm>
          <a:off x="48704500" y="1155700"/>
          <a:ext cx="1965037" cy="230524"/>
        </a:xfrm>
        <a:prstGeom prst="rect">
          <a:avLst/>
        </a:prstGeom>
      </xdr:spPr>
    </xdr:sp>
    <xdr:clientData/>
  </xdr:twoCellAnchor>
  <xdr:twoCellAnchor editAs="oneCell">
    <xdr:from>
      <xdr:col>34</xdr:col>
      <xdr:colOff>25400</xdr:colOff>
      <xdr:row>2</xdr:row>
      <xdr:rowOff>165100</xdr:rowOff>
    </xdr:from>
    <xdr:to>
      <xdr:col>46</xdr:col>
      <xdr:colOff>1807634</xdr:colOff>
      <xdr:row>2</xdr:row>
      <xdr:rowOff>395623</xdr:rowOff>
    </xdr:to>
    <xdr:sp macro="" textlink="">
      <xdr:nvSpPr>
        <xdr:cNvPr id="31" name="ComboBox10" hidden="1">
          <a:extLst>
            <a:ext uri="{63B3BB69-23CF-44E3-9099-C40C66FF867C}">
              <a14:compatExt xmlns:a14="http://schemas.microsoft.com/office/drawing/2010/main" spid="_x0000_s10255"/>
            </a:ext>
            <a:ext uri="{FF2B5EF4-FFF2-40B4-BE49-F238E27FC236}">
              <a16:creationId xmlns:a16="http://schemas.microsoft.com/office/drawing/2014/main" xmlns="" id="{00000000-0008-0000-0200-00001F000000}"/>
            </a:ext>
          </a:extLst>
        </xdr:cNvPr>
        <xdr:cNvSpPr/>
      </xdr:nvSpPr>
      <xdr:spPr>
        <a:xfrm>
          <a:off x="51739800" y="1155700"/>
          <a:ext cx="1998134" cy="230524"/>
        </a:xfrm>
        <a:prstGeom prst="rect">
          <a:avLst/>
        </a:prstGeom>
      </xdr:spPr>
    </xdr:sp>
    <xdr:clientData/>
  </xdr:twoCellAnchor>
  <xdr:twoCellAnchor editAs="oneCell">
    <xdr:from>
      <xdr:col>16</xdr:col>
      <xdr:colOff>25400</xdr:colOff>
      <xdr:row>1</xdr:row>
      <xdr:rowOff>0</xdr:rowOff>
    </xdr:from>
    <xdr:to>
      <xdr:col>46</xdr:col>
      <xdr:colOff>1807634</xdr:colOff>
      <xdr:row>1</xdr:row>
      <xdr:rowOff>230524</xdr:rowOff>
    </xdr:to>
    <xdr:sp macro="" textlink="">
      <xdr:nvSpPr>
        <xdr:cNvPr id="32" name="ComboBox10" hidden="1">
          <a:extLst>
            <a:ext uri="{63B3BB69-23CF-44E3-9099-C40C66FF867C}">
              <a14:compatExt xmlns:a14="http://schemas.microsoft.com/office/drawing/2010/main" spid="_x0000_s10255"/>
            </a:ext>
            <a:ext uri="{FF2B5EF4-FFF2-40B4-BE49-F238E27FC236}">
              <a16:creationId xmlns:a16="http://schemas.microsoft.com/office/drawing/2014/main" xmlns="" id="{00000000-0008-0000-0200-000020000000}"/>
            </a:ext>
          </a:extLst>
        </xdr:cNvPr>
        <xdr:cNvSpPr/>
      </xdr:nvSpPr>
      <xdr:spPr>
        <a:xfrm>
          <a:off x="51773667" y="4127500"/>
          <a:ext cx="1998134" cy="230524"/>
        </a:xfrm>
        <a:prstGeom prst="rect">
          <a:avLst/>
        </a:prstGeom>
      </xdr:spPr>
    </xdr:sp>
    <xdr:clientData/>
  </xdr:twoCellAnchor>
  <xdr:twoCellAnchor editAs="oneCell">
    <xdr:from>
      <xdr:col>18</xdr:col>
      <xdr:colOff>25400</xdr:colOff>
      <xdr:row>1</xdr:row>
      <xdr:rowOff>0</xdr:rowOff>
    </xdr:from>
    <xdr:to>
      <xdr:col>46</xdr:col>
      <xdr:colOff>1811097</xdr:colOff>
      <xdr:row>1</xdr:row>
      <xdr:rowOff>230524</xdr:rowOff>
    </xdr:to>
    <xdr:sp macro="" textlink="">
      <xdr:nvSpPr>
        <xdr:cNvPr id="33" name="ComboBox10" hidden="1">
          <a:extLst>
            <a:ext uri="{63B3BB69-23CF-44E3-9099-C40C66FF867C}">
              <a14:compatExt xmlns:a14="http://schemas.microsoft.com/office/drawing/2010/main" spid="_x0000_s10255"/>
            </a:ext>
            <a:ext uri="{FF2B5EF4-FFF2-40B4-BE49-F238E27FC236}">
              <a16:creationId xmlns:a16="http://schemas.microsoft.com/office/drawing/2014/main" xmlns="" id="{00000000-0008-0000-0200-000021000000}"/>
            </a:ext>
          </a:extLst>
        </xdr:cNvPr>
        <xdr:cNvSpPr/>
      </xdr:nvSpPr>
      <xdr:spPr>
        <a:xfrm>
          <a:off x="51773667" y="4127500"/>
          <a:ext cx="1998134" cy="230524"/>
        </a:xfrm>
        <a:prstGeom prst="rect">
          <a:avLst/>
        </a:prstGeom>
      </xdr:spPr>
    </xdr:sp>
    <xdr:clientData/>
  </xdr:twoCellAnchor>
  <xdr:twoCellAnchor editAs="oneCell">
    <xdr:from>
      <xdr:col>20</xdr:col>
      <xdr:colOff>25400</xdr:colOff>
      <xdr:row>1</xdr:row>
      <xdr:rowOff>0</xdr:rowOff>
    </xdr:from>
    <xdr:to>
      <xdr:col>46</xdr:col>
      <xdr:colOff>1807634</xdr:colOff>
      <xdr:row>1</xdr:row>
      <xdr:rowOff>230524</xdr:rowOff>
    </xdr:to>
    <xdr:sp macro="" textlink="">
      <xdr:nvSpPr>
        <xdr:cNvPr id="34" name="ComboBox10" hidden="1">
          <a:extLst>
            <a:ext uri="{63B3BB69-23CF-44E3-9099-C40C66FF867C}">
              <a14:compatExt xmlns:a14="http://schemas.microsoft.com/office/drawing/2010/main" spid="_x0000_s10255"/>
            </a:ext>
            <a:ext uri="{FF2B5EF4-FFF2-40B4-BE49-F238E27FC236}">
              <a16:creationId xmlns:a16="http://schemas.microsoft.com/office/drawing/2014/main" xmlns="" id="{00000000-0008-0000-0200-000022000000}"/>
            </a:ext>
          </a:extLst>
        </xdr:cNvPr>
        <xdr:cNvSpPr/>
      </xdr:nvSpPr>
      <xdr:spPr>
        <a:xfrm>
          <a:off x="51773667" y="4127500"/>
          <a:ext cx="1998134" cy="230524"/>
        </a:xfrm>
        <a:prstGeom prst="rect">
          <a:avLst/>
        </a:prstGeom>
      </xdr:spPr>
    </xdr:sp>
    <xdr:clientData/>
  </xdr:twoCellAnchor>
  <xdr:twoCellAnchor editAs="oneCell">
    <xdr:from>
      <xdr:col>22</xdr:col>
      <xdr:colOff>25400</xdr:colOff>
      <xdr:row>1</xdr:row>
      <xdr:rowOff>0</xdr:rowOff>
    </xdr:from>
    <xdr:to>
      <xdr:col>46</xdr:col>
      <xdr:colOff>1807634</xdr:colOff>
      <xdr:row>1</xdr:row>
      <xdr:rowOff>230524</xdr:rowOff>
    </xdr:to>
    <xdr:sp macro="" textlink="">
      <xdr:nvSpPr>
        <xdr:cNvPr id="35" name="ComboBox10" hidden="1">
          <a:extLst>
            <a:ext uri="{63B3BB69-23CF-44E3-9099-C40C66FF867C}">
              <a14:compatExt xmlns:a14="http://schemas.microsoft.com/office/drawing/2010/main" spid="_x0000_s10255"/>
            </a:ext>
            <a:ext uri="{FF2B5EF4-FFF2-40B4-BE49-F238E27FC236}">
              <a16:creationId xmlns:a16="http://schemas.microsoft.com/office/drawing/2014/main" xmlns="" id="{00000000-0008-0000-0200-000023000000}"/>
            </a:ext>
          </a:extLst>
        </xdr:cNvPr>
        <xdr:cNvSpPr/>
      </xdr:nvSpPr>
      <xdr:spPr>
        <a:xfrm>
          <a:off x="51773667" y="4127500"/>
          <a:ext cx="1998134" cy="230524"/>
        </a:xfrm>
        <a:prstGeom prst="rect">
          <a:avLst/>
        </a:prstGeom>
      </xdr:spPr>
    </xdr:sp>
    <xdr:clientData/>
  </xdr:twoCellAnchor>
  <xdr:twoCellAnchor editAs="oneCell">
    <xdr:from>
      <xdr:col>24</xdr:col>
      <xdr:colOff>25400</xdr:colOff>
      <xdr:row>1</xdr:row>
      <xdr:rowOff>0</xdr:rowOff>
    </xdr:from>
    <xdr:to>
      <xdr:col>46</xdr:col>
      <xdr:colOff>1807634</xdr:colOff>
      <xdr:row>1</xdr:row>
      <xdr:rowOff>230524</xdr:rowOff>
    </xdr:to>
    <xdr:sp macro="" textlink="">
      <xdr:nvSpPr>
        <xdr:cNvPr id="36" name="ComboBox10" hidden="1">
          <a:extLst>
            <a:ext uri="{63B3BB69-23CF-44E3-9099-C40C66FF867C}">
              <a14:compatExt xmlns:a14="http://schemas.microsoft.com/office/drawing/2010/main" spid="_x0000_s10255"/>
            </a:ext>
            <a:ext uri="{FF2B5EF4-FFF2-40B4-BE49-F238E27FC236}">
              <a16:creationId xmlns:a16="http://schemas.microsoft.com/office/drawing/2014/main" xmlns="" id="{00000000-0008-0000-0200-000024000000}"/>
            </a:ext>
          </a:extLst>
        </xdr:cNvPr>
        <xdr:cNvSpPr/>
      </xdr:nvSpPr>
      <xdr:spPr>
        <a:xfrm>
          <a:off x="51773667" y="4127500"/>
          <a:ext cx="1998134" cy="230524"/>
        </a:xfrm>
        <a:prstGeom prst="rect">
          <a:avLst/>
        </a:prstGeom>
      </xdr:spPr>
    </xdr:sp>
    <xdr:clientData/>
  </xdr:twoCellAnchor>
  <xdr:twoCellAnchor editAs="oneCell">
    <xdr:from>
      <xdr:col>26</xdr:col>
      <xdr:colOff>25400</xdr:colOff>
      <xdr:row>1</xdr:row>
      <xdr:rowOff>0</xdr:rowOff>
    </xdr:from>
    <xdr:to>
      <xdr:col>46</xdr:col>
      <xdr:colOff>1807634</xdr:colOff>
      <xdr:row>1</xdr:row>
      <xdr:rowOff>230524</xdr:rowOff>
    </xdr:to>
    <xdr:sp macro="" textlink="">
      <xdr:nvSpPr>
        <xdr:cNvPr id="37" name="ComboBox10" hidden="1">
          <a:extLst>
            <a:ext uri="{63B3BB69-23CF-44E3-9099-C40C66FF867C}">
              <a14:compatExt xmlns:a14="http://schemas.microsoft.com/office/drawing/2010/main" spid="_x0000_s10255"/>
            </a:ext>
            <a:ext uri="{FF2B5EF4-FFF2-40B4-BE49-F238E27FC236}">
              <a16:creationId xmlns:a16="http://schemas.microsoft.com/office/drawing/2014/main" xmlns="" id="{00000000-0008-0000-0200-000025000000}"/>
            </a:ext>
          </a:extLst>
        </xdr:cNvPr>
        <xdr:cNvSpPr/>
      </xdr:nvSpPr>
      <xdr:spPr>
        <a:xfrm>
          <a:off x="51773667" y="4127500"/>
          <a:ext cx="1998134" cy="230524"/>
        </a:xfrm>
        <a:prstGeom prst="rect">
          <a:avLst/>
        </a:prstGeom>
      </xdr:spPr>
    </xdr:sp>
    <xdr:clientData/>
  </xdr:twoCellAnchor>
  <xdr:twoCellAnchor editAs="oneCell">
    <xdr:from>
      <xdr:col>28</xdr:col>
      <xdr:colOff>25400</xdr:colOff>
      <xdr:row>1</xdr:row>
      <xdr:rowOff>0</xdr:rowOff>
    </xdr:from>
    <xdr:to>
      <xdr:col>46</xdr:col>
      <xdr:colOff>1807634</xdr:colOff>
      <xdr:row>1</xdr:row>
      <xdr:rowOff>230524</xdr:rowOff>
    </xdr:to>
    <xdr:sp macro="" textlink="">
      <xdr:nvSpPr>
        <xdr:cNvPr id="38" name="ComboBox10" hidden="1">
          <a:extLst>
            <a:ext uri="{63B3BB69-23CF-44E3-9099-C40C66FF867C}">
              <a14:compatExt xmlns:a14="http://schemas.microsoft.com/office/drawing/2010/main" spid="_x0000_s10255"/>
            </a:ext>
            <a:ext uri="{FF2B5EF4-FFF2-40B4-BE49-F238E27FC236}">
              <a16:creationId xmlns:a16="http://schemas.microsoft.com/office/drawing/2014/main" xmlns="" id="{00000000-0008-0000-0200-000026000000}"/>
            </a:ext>
          </a:extLst>
        </xdr:cNvPr>
        <xdr:cNvSpPr/>
      </xdr:nvSpPr>
      <xdr:spPr>
        <a:xfrm>
          <a:off x="51773667" y="4127500"/>
          <a:ext cx="1998134" cy="230524"/>
        </a:xfrm>
        <a:prstGeom prst="rect">
          <a:avLst/>
        </a:prstGeom>
      </xdr:spPr>
    </xdr:sp>
    <xdr:clientData/>
  </xdr:twoCellAnchor>
  <xdr:twoCellAnchor editAs="oneCell">
    <xdr:from>
      <xdr:col>30</xdr:col>
      <xdr:colOff>25400</xdr:colOff>
      <xdr:row>1</xdr:row>
      <xdr:rowOff>0</xdr:rowOff>
    </xdr:from>
    <xdr:to>
      <xdr:col>46</xdr:col>
      <xdr:colOff>1807634</xdr:colOff>
      <xdr:row>1</xdr:row>
      <xdr:rowOff>230524</xdr:rowOff>
    </xdr:to>
    <xdr:sp macro="" textlink="">
      <xdr:nvSpPr>
        <xdr:cNvPr id="39" name="ComboBox10" hidden="1">
          <a:extLst>
            <a:ext uri="{63B3BB69-23CF-44E3-9099-C40C66FF867C}">
              <a14:compatExt xmlns:a14="http://schemas.microsoft.com/office/drawing/2010/main" spid="_x0000_s10255"/>
            </a:ext>
            <a:ext uri="{FF2B5EF4-FFF2-40B4-BE49-F238E27FC236}">
              <a16:creationId xmlns:a16="http://schemas.microsoft.com/office/drawing/2014/main" xmlns="" id="{00000000-0008-0000-0200-000027000000}"/>
            </a:ext>
          </a:extLst>
        </xdr:cNvPr>
        <xdr:cNvSpPr/>
      </xdr:nvSpPr>
      <xdr:spPr>
        <a:xfrm>
          <a:off x="51773667" y="4127500"/>
          <a:ext cx="1998134" cy="230524"/>
        </a:xfrm>
        <a:prstGeom prst="rect">
          <a:avLst/>
        </a:prstGeom>
      </xdr:spPr>
    </xdr:sp>
    <xdr:clientData/>
  </xdr:twoCellAnchor>
  <xdr:twoCellAnchor editAs="oneCell">
    <xdr:from>
      <xdr:col>32</xdr:col>
      <xdr:colOff>25400</xdr:colOff>
      <xdr:row>1</xdr:row>
      <xdr:rowOff>0</xdr:rowOff>
    </xdr:from>
    <xdr:to>
      <xdr:col>46</xdr:col>
      <xdr:colOff>1807634</xdr:colOff>
      <xdr:row>1</xdr:row>
      <xdr:rowOff>230524</xdr:rowOff>
    </xdr:to>
    <xdr:sp macro="" textlink="">
      <xdr:nvSpPr>
        <xdr:cNvPr id="40" name="ComboBox10" hidden="1">
          <a:extLst>
            <a:ext uri="{63B3BB69-23CF-44E3-9099-C40C66FF867C}">
              <a14:compatExt xmlns:a14="http://schemas.microsoft.com/office/drawing/2010/main" spid="_x0000_s10255"/>
            </a:ext>
            <a:ext uri="{FF2B5EF4-FFF2-40B4-BE49-F238E27FC236}">
              <a16:creationId xmlns:a16="http://schemas.microsoft.com/office/drawing/2014/main" xmlns="" id="{00000000-0008-0000-0200-000028000000}"/>
            </a:ext>
          </a:extLst>
        </xdr:cNvPr>
        <xdr:cNvSpPr/>
      </xdr:nvSpPr>
      <xdr:spPr>
        <a:xfrm>
          <a:off x="51773667" y="4127500"/>
          <a:ext cx="1998134" cy="230524"/>
        </a:xfrm>
        <a:prstGeom prst="rect">
          <a:avLst/>
        </a:prstGeom>
      </xdr:spPr>
    </xdr:sp>
    <xdr:clientData/>
  </xdr:twoCellAnchor>
  <xdr:twoCellAnchor editAs="oneCell">
    <xdr:from>
      <xdr:col>34</xdr:col>
      <xdr:colOff>25400</xdr:colOff>
      <xdr:row>1</xdr:row>
      <xdr:rowOff>0</xdr:rowOff>
    </xdr:from>
    <xdr:to>
      <xdr:col>46</xdr:col>
      <xdr:colOff>1807634</xdr:colOff>
      <xdr:row>1</xdr:row>
      <xdr:rowOff>230524</xdr:rowOff>
    </xdr:to>
    <xdr:sp macro="" textlink="">
      <xdr:nvSpPr>
        <xdr:cNvPr id="41" name="ComboBox10" hidden="1">
          <a:extLst>
            <a:ext uri="{63B3BB69-23CF-44E3-9099-C40C66FF867C}">
              <a14:compatExt xmlns:a14="http://schemas.microsoft.com/office/drawing/2010/main" spid="_x0000_s10255"/>
            </a:ext>
            <a:ext uri="{FF2B5EF4-FFF2-40B4-BE49-F238E27FC236}">
              <a16:creationId xmlns:a16="http://schemas.microsoft.com/office/drawing/2014/main" xmlns="" id="{00000000-0008-0000-0200-000029000000}"/>
            </a:ext>
          </a:extLst>
        </xdr:cNvPr>
        <xdr:cNvSpPr/>
      </xdr:nvSpPr>
      <xdr:spPr>
        <a:xfrm>
          <a:off x="51773667" y="4127500"/>
          <a:ext cx="1998134" cy="230524"/>
        </a:xfrm>
        <a:prstGeom prst="rect">
          <a:avLst/>
        </a:prstGeom>
      </xdr:spPr>
    </xdr:sp>
    <xdr:clientData/>
  </xdr:twoCellAnchor>
  <mc:AlternateContent xmlns:mc="http://schemas.openxmlformats.org/markup-compatibility/2006">
    <mc:Choice xmlns:a14="http://schemas.microsoft.com/office/drawing/2010/main" Requires="a14">
      <xdr:twoCellAnchor editAs="oneCell">
        <xdr:from>
          <xdr:col>14</xdr:col>
          <xdr:colOff>209550</xdr:colOff>
          <xdr:row>74</xdr:row>
          <xdr:rowOff>438150</xdr:rowOff>
        </xdr:from>
        <xdr:to>
          <xdr:col>14</xdr:col>
          <xdr:colOff>933450</xdr:colOff>
          <xdr:row>74</xdr:row>
          <xdr:rowOff>971550</xdr:rowOff>
        </xdr:to>
        <xdr:sp macro="" textlink="">
          <xdr:nvSpPr>
            <xdr:cNvPr id="3075" name="Object 3" hidden="1">
              <a:extLst>
                <a:ext uri="{63B3BB69-23CF-44E3-9099-C40C66FF867C}">
                  <a14:compatExt spid="_x0000_s3075"/>
                </a:ext>
                <a:ext uri="{FF2B5EF4-FFF2-40B4-BE49-F238E27FC236}">
                  <a16:creationId xmlns:a16="http://schemas.microsoft.com/office/drawing/2014/main" xmlns="" id="{00000000-0008-0000-0200-0000030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190500</xdr:colOff>
          <xdr:row>76</xdr:row>
          <xdr:rowOff>419100</xdr:rowOff>
        </xdr:from>
        <xdr:to>
          <xdr:col>14</xdr:col>
          <xdr:colOff>1114425</xdr:colOff>
          <xdr:row>76</xdr:row>
          <xdr:rowOff>1114425</xdr:rowOff>
        </xdr:to>
        <xdr:sp macro="" textlink="">
          <xdr:nvSpPr>
            <xdr:cNvPr id="3076" name="Object 4" hidden="1">
              <a:extLst>
                <a:ext uri="{63B3BB69-23CF-44E3-9099-C40C66FF867C}">
                  <a14:compatExt spid="_x0000_s3076"/>
                </a:ext>
                <a:ext uri="{FF2B5EF4-FFF2-40B4-BE49-F238E27FC236}">
                  <a16:creationId xmlns:a16="http://schemas.microsoft.com/office/drawing/2014/main" xmlns="" id="{00000000-0008-0000-0200-0000040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171450</xdr:colOff>
          <xdr:row>77</xdr:row>
          <xdr:rowOff>485775</xdr:rowOff>
        </xdr:from>
        <xdr:to>
          <xdr:col>14</xdr:col>
          <xdr:colOff>1095375</xdr:colOff>
          <xdr:row>77</xdr:row>
          <xdr:rowOff>1171575</xdr:rowOff>
        </xdr:to>
        <xdr:sp macro="" textlink="">
          <xdr:nvSpPr>
            <xdr:cNvPr id="3077" name="Object 5" hidden="1">
              <a:extLst>
                <a:ext uri="{63B3BB69-23CF-44E3-9099-C40C66FF867C}">
                  <a14:compatExt spid="_x0000_s3077"/>
                </a:ext>
                <a:ext uri="{FF2B5EF4-FFF2-40B4-BE49-F238E27FC236}">
                  <a16:creationId xmlns:a16="http://schemas.microsoft.com/office/drawing/2014/main" xmlns="" id="{00000000-0008-0000-0200-0000050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171450</xdr:colOff>
          <xdr:row>71</xdr:row>
          <xdr:rowOff>485775</xdr:rowOff>
        </xdr:from>
        <xdr:to>
          <xdr:col>14</xdr:col>
          <xdr:colOff>1095375</xdr:colOff>
          <xdr:row>71</xdr:row>
          <xdr:rowOff>1171575</xdr:rowOff>
        </xdr:to>
        <xdr:sp macro="" textlink="">
          <xdr:nvSpPr>
            <xdr:cNvPr id="3078" name="Object 6" hidden="1">
              <a:extLst>
                <a:ext uri="{63B3BB69-23CF-44E3-9099-C40C66FF867C}">
                  <a14:compatExt spid="_x0000_s3078"/>
                </a:ext>
                <a:ext uri="{FF2B5EF4-FFF2-40B4-BE49-F238E27FC236}">
                  <a16:creationId xmlns:a16="http://schemas.microsoft.com/office/drawing/2014/main" xmlns="" id="{00000000-0008-0000-0200-0000060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171450</xdr:colOff>
          <xdr:row>67</xdr:row>
          <xdr:rowOff>485775</xdr:rowOff>
        </xdr:from>
        <xdr:to>
          <xdr:col>14</xdr:col>
          <xdr:colOff>1095375</xdr:colOff>
          <xdr:row>67</xdr:row>
          <xdr:rowOff>1171575</xdr:rowOff>
        </xdr:to>
        <xdr:sp macro="" textlink="">
          <xdr:nvSpPr>
            <xdr:cNvPr id="3079" name="Object 7" hidden="1">
              <a:extLst>
                <a:ext uri="{63B3BB69-23CF-44E3-9099-C40C66FF867C}">
                  <a14:compatExt spid="_x0000_s3079"/>
                </a:ext>
                <a:ext uri="{FF2B5EF4-FFF2-40B4-BE49-F238E27FC236}">
                  <a16:creationId xmlns:a16="http://schemas.microsoft.com/office/drawing/2014/main" xmlns="" id="{00000000-0008-0000-0200-0000070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171450</xdr:colOff>
          <xdr:row>65</xdr:row>
          <xdr:rowOff>485775</xdr:rowOff>
        </xdr:from>
        <xdr:to>
          <xdr:col>14</xdr:col>
          <xdr:colOff>1095375</xdr:colOff>
          <xdr:row>65</xdr:row>
          <xdr:rowOff>1171575</xdr:rowOff>
        </xdr:to>
        <xdr:sp macro="" textlink="">
          <xdr:nvSpPr>
            <xdr:cNvPr id="3080" name="Object 8" hidden="1">
              <a:extLst>
                <a:ext uri="{63B3BB69-23CF-44E3-9099-C40C66FF867C}">
                  <a14:compatExt spid="_x0000_s3080"/>
                </a:ext>
                <a:ext uri="{FF2B5EF4-FFF2-40B4-BE49-F238E27FC236}">
                  <a16:creationId xmlns:a16="http://schemas.microsoft.com/office/drawing/2014/main" xmlns="" id="{00000000-0008-0000-0200-0000080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1838325</xdr:colOff>
          <xdr:row>4</xdr:row>
          <xdr:rowOff>904875</xdr:rowOff>
        </xdr:from>
        <xdr:to>
          <xdr:col>4</xdr:col>
          <xdr:colOff>2752725</xdr:colOff>
          <xdr:row>4</xdr:row>
          <xdr:rowOff>1590675</xdr:rowOff>
        </xdr:to>
        <xdr:sp macro="" textlink="">
          <xdr:nvSpPr>
            <xdr:cNvPr id="9230" name="Object 14" hidden="1">
              <a:extLst>
                <a:ext uri="{63B3BB69-23CF-44E3-9099-C40C66FF867C}">
                  <a14:compatExt spid="_x0000_s9230"/>
                </a:ext>
                <a:ext uri="{FF2B5EF4-FFF2-40B4-BE49-F238E27FC236}">
                  <a16:creationId xmlns:a16="http://schemas.microsoft.com/office/drawing/2014/main" xmlns="" id="{00000000-0008-0000-0500-00000E24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1819275</xdr:colOff>
          <xdr:row>19</xdr:row>
          <xdr:rowOff>66675</xdr:rowOff>
        </xdr:from>
        <xdr:to>
          <xdr:col>4</xdr:col>
          <xdr:colOff>2838450</xdr:colOff>
          <xdr:row>20</xdr:row>
          <xdr:rowOff>0</xdr:rowOff>
        </xdr:to>
        <xdr:sp macro="" textlink="">
          <xdr:nvSpPr>
            <xdr:cNvPr id="9235" name="Object 19" hidden="1">
              <a:extLst>
                <a:ext uri="{63B3BB69-23CF-44E3-9099-C40C66FF867C}">
                  <a14:compatExt spid="_x0000_s9235"/>
                </a:ext>
                <a:ext uri="{FF2B5EF4-FFF2-40B4-BE49-F238E27FC236}">
                  <a16:creationId xmlns:a16="http://schemas.microsoft.com/office/drawing/2014/main" xmlns="" id="{00000000-0008-0000-0500-0000132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1676400</xdr:colOff>
          <xdr:row>21</xdr:row>
          <xdr:rowOff>238125</xdr:rowOff>
        </xdr:from>
        <xdr:to>
          <xdr:col>4</xdr:col>
          <xdr:colOff>3076575</xdr:colOff>
          <xdr:row>22</xdr:row>
          <xdr:rowOff>0</xdr:rowOff>
        </xdr:to>
        <xdr:sp macro="" textlink="">
          <xdr:nvSpPr>
            <xdr:cNvPr id="9236" name="Object 20" hidden="1">
              <a:extLst>
                <a:ext uri="{63B3BB69-23CF-44E3-9099-C40C66FF867C}">
                  <a14:compatExt spid="_x0000_s9236"/>
                </a:ext>
                <a:ext uri="{FF2B5EF4-FFF2-40B4-BE49-F238E27FC236}">
                  <a16:creationId xmlns:a16="http://schemas.microsoft.com/office/drawing/2014/main" xmlns="" id="{00000000-0008-0000-0500-0000142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WA%20BVTA%20measure%20selection%20tool%202014%20draft%20for%20distributio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asure Selection Tool"/>
      <sheetName val="Alignment Tool"/>
      <sheetName val="FedCwalk"/>
      <sheetName val="Links to Source Documents"/>
      <sheetName val="Sheet1"/>
      <sheetName val="Sheet2"/>
      <sheetName val="Summary Sheet"/>
      <sheetName val="WA BVTA measure selection tool "/>
      <sheetName val="WA%20BVTA%20measure%20selection"/>
    </sheetNames>
    <sheetDataSet>
      <sheetData sheetId="0"/>
      <sheetData sheetId="1"/>
      <sheetData sheetId="2"/>
      <sheetData sheetId="3"/>
      <sheetData sheetId="4"/>
      <sheetData sheetId="5"/>
      <sheetData sheetId="6"/>
      <sheetData sheetId="7" refreshError="1"/>
      <sheetData sheetId="8" refreshError="1"/>
    </sheetDataSet>
  </externalBook>
</externalLink>
</file>

<file path=xl/tables/table1.xml><?xml version="1.0" encoding="utf-8"?>
<table xmlns="http://schemas.openxmlformats.org/spreadsheetml/2006/main" id="4" name="Table15" displayName="Table15" ref="A2:V64" totalsRowCount="1" headerRowDxfId="469" dataDxfId="468">
  <autoFilter ref="A2:V63"/>
  <sortState ref="A3:V63">
    <sortCondition descending="1" ref="B2:B63"/>
  </sortState>
  <tableColumns count="22">
    <tableColumn id="39" name="#" dataDxfId="467" totalsRowDxfId="466">
      <calculatedColumnFormula>Table1[[#This Row],['#]]</calculatedColumnFormula>
    </tableColumn>
    <tableColumn id="1" name="Measure Name" dataDxfId="465" totalsRowDxfId="464">
      <calculatedColumnFormula>Table1[[#This Row],[Measure Name]]</calculatedColumnFormula>
    </tableColumn>
    <tableColumn id="2" name="NQF Number" dataDxfId="463" totalsRowDxfId="462">
      <calculatedColumnFormula>Table1[[#This Row],[NQF Number]]</calculatedColumnFormula>
    </tableColumn>
    <tableColumn id="3" name="Steward" dataDxfId="461" totalsRowDxfId="460">
      <calculatedColumnFormula>Table1[[#This Row],[Steward]]</calculatedColumnFormula>
    </tableColumn>
    <tableColumn id="62" name="Aligned with other measure sets?" dataDxfId="459" totalsRowDxfId="458"/>
    <tableColumn id="5" name="State Measure Set A" dataDxfId="457" totalsRowDxfId="456"/>
    <tableColumn id="63" name="State Measure Set B" dataDxfId="455" totalsRowDxfId="454"/>
    <tableColumn id="64" name="State Measure Set C" dataDxfId="453" totalsRowDxfId="452"/>
    <tableColumn id="65" name="State Measure Set D" dataDxfId="451" totalsRowDxfId="450"/>
    <tableColumn id="66" name="State Measure Set E" dataDxfId="449" totalsRowDxfId="448"/>
    <tableColumn id="67" name="Commercial Measure Set A" dataDxfId="447" totalsRowDxfId="446"/>
    <tableColumn id="68" name="Commercial Measure Set B" dataDxfId="445" totalsRowDxfId="444"/>
    <tableColumn id="6" name="CHIPRA Initial Core Set of Children’s Health Care Quality Measures _x000a_as of 12/2013" dataDxfId="443" totalsRowDxfId="442">
      <calculatedColumnFormula>IF(Table15[[#This Row],[NQF Number]]&gt;0,IF(ISNA(VLOOKUP(Table15[[#This Row],[NQF Number]],#REF!,5,FALSE))=TRUE,"Not Found",VLOOKUP(Table15[[#This Row],[NQF Number]],#REF!,5,FALSE)),"No NQF Number")</calculatedColumnFormula>
    </tableColumn>
    <tableColumn id="7" name="CMMI Core Measures V10 _x000a_as of 4/2014" dataDxfId="441" totalsRowDxfId="440"/>
    <tableColumn id="69" name="CMS Health Home Measure Set (proposed) _x000a_as of 1/15/2013" dataDxfId="439" totalsRowDxfId="438"/>
    <tableColumn id="70" name="CMS Initial Core Set of Adult Health Care Quality Measures_x000a_as of 01/2014" dataDxfId="437" totalsRowDxfId="436"/>
    <tableColumn id="71" name="CMS Medicare Shared Savings Program (MSSP) ACO for 2013_x000a_as of 12/21/2013" dataDxfId="435" totalsRowDxfId="434"/>
    <tableColumn id="72" name="Comprehensive Primary Care Initiative_x000a_as of 04/01/2013" dataDxfId="433" totalsRowDxfId="432"/>
    <tableColumn id="73" name="Meaningful Use Clinical Quality Measures (CQMs) for 2014 _x000a_as of 5/2014" dataDxfId="431" totalsRowDxfId="430"/>
    <tableColumn id="74" name="Medicare-Medicaid Plans (MMPs) Capitated Financial Alignment Model (Duals Demonstrations)_x000a_as of 01/07/2014" dataDxfId="429" totalsRowDxfId="428"/>
    <tableColumn id="75" name="PQRS-Medicare EHR Incentive Pilot Clinical Quality Measures (CQMs) _x000a_as of 4/18/2013 " dataDxfId="427" totalsRowDxfId="426"/>
    <tableColumn id="76" name="SIM Suggested Population Level Measures" dataDxfId="425" totalsRowDxfId="424"/>
  </tableColumns>
  <tableStyleInfo name="TableStyleLight9" showFirstColumn="0" showLastColumn="0" showRowStripes="1" showColumnStripes="0"/>
</table>
</file>

<file path=xl/tables/table2.xml><?xml version="1.0" encoding="utf-8"?>
<table xmlns="http://schemas.openxmlformats.org/spreadsheetml/2006/main" id="1" name="Table1" displayName="Table1" ref="A5:BY79" totalsRowShown="0" headerRowDxfId="225" dataDxfId="223" totalsRowDxfId="222" headerRowBorderDxfId="224">
  <autoFilter ref="A5:BY79"/>
  <sortState ref="A6:CA135">
    <sortCondition ref="C5:C135"/>
  </sortState>
  <tableColumns count="77">
    <tableColumn id="39" name="#" dataDxfId="221" totalsRowDxfId="220"/>
    <tableColumn id="1" name="Measure Name" dataDxfId="219" totalsRowDxfId="218">
      <calculatedColumnFormula>INDEX(Table48[[#All],[Measure Name]],MATCH(Table1[[#This Row],[NQF Number]],Table48[[#All],[NQF '#]],0))</calculatedColumnFormula>
    </tableColumn>
    <tableColumn id="4" name="NQF Number" dataDxfId="217" totalsRowDxfId="216"/>
    <tableColumn id="3" name="Steward" dataDxfId="215" totalsRowDxfId="214">
      <calculatedColumnFormula>INDEX(Table48[[#All],[Steward]],MATCH(Table1[[#This Row],[NQF Number]],Table48[[#All],[NQF '#]],0))</calculatedColumnFormula>
    </tableColumn>
    <tableColumn id="72" name="CMS Number" dataDxfId="213">
      <calculatedColumnFormula>IF(INDEX(Table48[[#All],[CMS Number]],MATCH(Table1[[#This Row],[NQF Number]],Table48[[#All],[NQF '#]],0))=0,"",INDEX(Table48[[#All],[CMS Number]],MATCH(Table1[[#This Row],[NQF Number]],Table48[[#All],[NQF '#]],0)))</calculatedColumnFormula>
    </tableColumn>
    <tableColumn id="67" name="Description" dataDxfId="212" totalsRowDxfId="211">
      <calculatedColumnFormula>INDEX(Table48[[#All],[Description]],MATCH(Table1[[#This Row],[NQF Number]],Table48[[#All],[NQF '#]],0))</calculatedColumnFormula>
    </tableColumn>
    <tableColumn id="24" name="Domain" dataDxfId="210" totalsRowDxfId="209">
      <calculatedColumnFormula>INDEX(Table48[[#All],[Domain]],MATCH(Table1[[#This Row],[NQF Number]],Table48[[#All],[NQF '#]],0))</calculatedColumnFormula>
    </tableColumn>
    <tableColumn id="29" name="Condition" dataDxfId="208" totalsRowDxfId="207">
      <calculatedColumnFormula>INDEX(Table48[[#All],[Condition]],MATCH(Table1[[#This Row],[NQF Number]],Table48[[#All],[NQF '#]],0))</calculatedColumnFormula>
    </tableColumn>
    <tableColumn id="35" name="Measure Type" dataDxfId="206" totalsRowDxfId="205">
      <calculatedColumnFormula>INDEX(Table48[[#All],[Measure Type]],MATCH(Table1[[#This Row],[NQF Number]],Table48[[#All],[NQF '#]],0))</calculatedColumnFormula>
    </tableColumn>
    <tableColumn id="23" name="Populations" dataDxfId="204" totalsRowDxfId="203">
      <calculatedColumnFormula>INDEX(Table48[[#All],[Populations]],MATCH(Table1[[#This Row],[NQF Number]],Table48[[#All],[NQF '#]],0))</calculatedColumnFormula>
    </tableColumn>
    <tableColumn id="28" name="Data Source" dataDxfId="202" totalsRowDxfId="201">
      <calculatedColumnFormula>INDEX(Table48[[#All],[Data Source]],MATCH(Table1[[#This Row],[NQF Number]],Table48[[#All],[NQF '#]],0))</calculatedColumnFormula>
    </tableColumn>
    <tableColumn id="8" name="Special Notes" dataDxfId="200" totalsRowDxfId="199"/>
    <tableColumn id="12" name="Measure Status" dataDxfId="198" totalsRowDxfId="197"/>
    <tableColumn id="10" name="Rationale" dataDxfId="196" totalsRowDxfId="195"/>
    <tableColumn id="30" name="Link to Measure Specifications and Medicare Status" dataDxfId="194" totalsRowDxfId="193"/>
    <tableColumn id="37" name="Total Selection Criteria Points" dataDxfId="192" totalsRowDxfId="191">
      <calculatedColumnFormula>SUM(Table1[[#This Row],[Set A]:[Set J]])</calculatedColumnFormula>
    </tableColumn>
    <tableColumn id="18" name="Criterion A" dataDxfId="190" totalsRowDxfId="189"/>
    <tableColumn id="41" name="Measure-specific comments for Criterion A" dataDxfId="188" totalsRowDxfId="187"/>
    <tableColumn id="14" name="Criterion B" dataDxfId="186" totalsRowDxfId="185"/>
    <tableColumn id="15" name="Measure-specific comments for Criterion B" dataDxfId="184" totalsRowDxfId="183"/>
    <tableColumn id="42" name="Criterion C" dataDxfId="182" totalsRowDxfId="181"/>
    <tableColumn id="43" name="Measure-specific comments for Criterion C" dataDxfId="180" totalsRowDxfId="179"/>
    <tableColumn id="45" name="Criterion D" dataDxfId="178" totalsRowDxfId="177"/>
    <tableColumn id="46" name="Measure-specific comments for Criterion D" dataDxfId="176" totalsRowDxfId="175"/>
    <tableColumn id="49" name="Criterion E" dataDxfId="174" totalsRowDxfId="173"/>
    <tableColumn id="50" name="Measure-specific comments for Criterion E" dataDxfId="172" totalsRowDxfId="171"/>
    <tableColumn id="51" name="Criterion F" dataDxfId="170" totalsRowDxfId="169"/>
    <tableColumn id="52" name="Measure-specific comments for Criterion F" dataDxfId="168" totalsRowDxfId="167"/>
    <tableColumn id="54" name="Criterion G" dataDxfId="166" totalsRowDxfId="165"/>
    <tableColumn id="55" name="Measure-specific comments for Criterion G" dataDxfId="164" totalsRowDxfId="163"/>
    <tableColumn id="56" name="Criterion H" dataDxfId="162" totalsRowDxfId="161"/>
    <tableColumn id="57" name="Measure-specific comments for Criterion H" dataDxfId="160" totalsRowDxfId="159"/>
    <tableColumn id="58" name="Criterion I" dataDxfId="158" totalsRowDxfId="157"/>
    <tableColumn id="59" name="Measure-specific comments for Criterion I" dataDxfId="156" totalsRowDxfId="155"/>
    <tableColumn id="60" name="Criterion J" dataDxfId="154" totalsRowDxfId="153"/>
    <tableColumn id="17" name="Measure-specific comments for Criterion J" dataDxfId="152" totalsRowDxfId="151"/>
    <tableColumn id="2" name="Set A" dataDxfId="150" totalsRowDxfId="149">
      <calculatedColumnFormula>IF(Table1[[#This Row],[Criterion A]]="yes",2,IF(Table1[[#This Row],[Criterion A]]="somewhat",1,0))</calculatedColumnFormula>
    </tableColumn>
    <tableColumn id="5" name="Set B" dataDxfId="148" totalsRowDxfId="147">
      <calculatedColumnFormula>IF(Table1[[#This Row],[Criterion B]]="yes",2,IF(Table1[[#This Row],[Criterion B]]="somewhat",1,0))</calculatedColumnFormula>
    </tableColumn>
    <tableColumn id="7" name="Set C" dataDxfId="146" totalsRowDxfId="145">
      <calculatedColumnFormula>IF(Table1[[#This Row],[Criterion C]]="yes",2,IF(Table1[[#This Row],[Criterion C]]="somewhat",1,0))</calculatedColumnFormula>
    </tableColumn>
    <tableColumn id="9" name="Set D" dataDxfId="144" totalsRowDxfId="143">
      <calculatedColumnFormula>IF(Table1[[#This Row],[Criterion D]]="yes",2,IF(Table1[[#This Row],[Criterion D]]="somewhat",1,0))</calculatedColumnFormula>
    </tableColumn>
    <tableColumn id="11" name="Set E" dataDxfId="142" totalsRowDxfId="141">
      <calculatedColumnFormula>IF(Table1[[#This Row],[Criterion E]]="yes",2,IF(Table1[[#This Row],[Criterion E]]="somewhat",1,0))</calculatedColumnFormula>
    </tableColumn>
    <tableColumn id="13" name="Set F" dataDxfId="140" totalsRowDxfId="139">
      <calculatedColumnFormula>IF(Table1[[#This Row],[Criterion F]]="yes",2,IF(Table1[[#This Row],[Criterion F]]="somewhat",1,0))</calculatedColumnFormula>
    </tableColumn>
    <tableColumn id="19" name="Set G" dataDxfId="138" totalsRowDxfId="137">
      <calculatedColumnFormula>IF(Table1[[#This Row],[Criterion G]]="yes",2,IF(Table1[[#This Row],[Criterion G]]="somewhat",1,0))</calculatedColumnFormula>
    </tableColumn>
    <tableColumn id="21" name="Set H" dataDxfId="136" totalsRowDxfId="135">
      <calculatedColumnFormula>IF(Table1[[#This Row],[Criterion H]]="yes",2,IF(Table1[[#This Row],[Criterion H]]="somewhat",1,0))</calculatedColumnFormula>
    </tableColumn>
    <tableColumn id="25" name="Set I" dataDxfId="134" totalsRowDxfId="133">
      <calculatedColumnFormula>IF(Table1[[#This Row],[Criterion I]]="yes",2,IF(Table1[[#This Row],[Criterion I]]="somewhat",1,0))</calculatedColumnFormula>
    </tableColumn>
    <tableColumn id="6" name="Set J" dataDxfId="132" totalsRowDxfId="131">
      <calculatedColumnFormula>IF(Table1[[#This Row],[Criterion J]]="yes",2,IF(Table1[[#This Row],[Criterion J]]="somewhat",1,0))</calculatedColumnFormula>
    </tableColumn>
    <tableColumn id="48" name="Alignment Score with All Measure Sets" dataDxfId="130" totalsRowDxfId="129">
      <calculatedColumnFormula>Table1[[#This Row],[Alignment Score with Commercial and State Measure Sets]]+Table1[[#This Row],[Alignment Score with Federal Measure Sets Focused on Ambulatory Care ]]+Table1[[#This Row],[Alignment Score with National Hospital Measure Sets]]+Table1[[#This Row],[Alignment Score with National Hospital and Ambulatory Measure Sets]]+Table1[[#This Row],[Alignment Score with Select State Measure Sets]]</calculatedColumnFormula>
    </tableColumn>
    <tableColumn id="66" name="Alignment Score with Commercial and State Measure Sets" dataDxfId="128" totalsRowDxfId="127">
      <calculatedColumnFormula>COUNTIF(Table1[[#This Row],[SIM Aligned ACO Measure Set]:[Behavioral Health Measure Set - Substance Use Treatment]],"*yes*")</calculatedColumnFormula>
    </tableColumn>
    <tableColumn id="33" name="Alignment Score with Federal Measure Sets Focused on Ambulatory Care " dataDxfId="126" totalsRowDxfId="125">
      <calculatedColumnFormula>COUNTIF(Table1[[#This Row],[
CMMI Comprehensive Primary Care Plus (CPC+)]:[
CMS Merit-based Incentive Payment System (MIPS) - General Practice/Family Practice, Internal Medicine, and Pediatrics]],"*yes*")</calculatedColumnFormula>
    </tableColumn>
    <tableColumn id="65" name="Alignment Score with National Hospital Measure Sets" dataDxfId="124" totalsRowDxfId="123">
      <calculatedColumnFormula>COUNTIF(Table1[[#This Row],[
CMS Hospital Value-Based Purchasing]:[
Joint Commission Accountability Measure List]],"*yes*")</calculatedColumnFormula>
    </tableColumn>
    <tableColumn id="16" name="Alignment Score with National Hospital and Ambulatory Measure Sets" dataDxfId="122" totalsRowDxfId="121">
      <calculatedColumnFormula>COUNTIF(Table1[[#This Row],[
Catalyst for Payment Reform Employer-Purchaser Measure Set]],"*yes*")</calculatedColumnFormula>
    </tableColumn>
    <tableColumn id="68" name="Alignment Score with Select State Measure Sets" dataDxfId="120" totalsRowDxfId="119">
      <calculatedColumnFormula>COUNTIF(Table1[[#This Row],[
Medi-Cal P4P Measure Set
]:[
Washington State Common Measure Set for Health Care Quality and Cost 
]],"*yes*")</calculatedColumnFormula>
    </tableColumn>
    <tableColumn id="53" name="SIM Aligned ACO Measure Set" dataDxfId="118" totalsRowDxfId="117"/>
    <tableColumn id="61" name="SIM Aligned Hospital Measure Set " dataDxfId="116" totalsRowDxfId="115"/>
    <tableColumn id="62" name="SIM Aligned Primary Care Measure Set" dataDxfId="114" totalsRowDxfId="113"/>
    <tableColumn id="63" name="Maternity Measure Set" dataDxfId="112" totalsRowDxfId="111"/>
    <tableColumn id="64" name="Behavioral Health Measure Set - Mental Health" dataDxfId="110" totalsRowDxfId="109"/>
    <tableColumn id="34" name="Behavioral Health Measure Set - Substance Use Treatment" dataDxfId="108" totalsRowDxfId="107"/>
    <tableColumn id="26" name="_x000a_CMMI Comprehensive Primary Care Plus (CPC+)" dataDxfId="106" totalsRowDxfId="105">
      <calculatedColumnFormula>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2017]],13,FALSE))=TRUE,"",VLOOKUP(Table1[[#This Row],[NQF Number]],Table48[[#All],[NQF '#]:[Washington State Common Measure Set for Health Care Quality and Cost
Version Date: CY 2017]],13,FALSE)))))</calculatedColumnFormula>
    </tableColumn>
    <tableColumn id="32" name="_x000a_CMMI SIM Recommended Model Performance Metrics" dataDxfId="104" totalsRowDxfId="103">
      <calculatedColumnFormula>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2017]],14,FALSE))=TRUE,"",VLOOKUP(Table1[[#This Row],[NQF Number]],Table48[[#All],[NQF '#]:[Washington State Common Measure Set for Health Care Quality and Cost
Version Date: CY 2017]],14,FALSE)))))</calculatedColumnFormula>
    </tableColumn>
    <tableColumn id="38" name="_x000a_CMS Core Set of Children’s Health Care Quality Measures for Medicaid and CHIP (Child Core Set)_x000a_" dataDxfId="102" totalsRowDxfId="101">
      <calculatedColumnFormula>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2017]],15,FALSE))=TRUE,"",VLOOKUP(Table1[[#This Row],[NQF Number]],Table48[[#All],[NQF '#]:[Washington State Common Measure Set for Health Care Quality and Cost
Version Date: CY 2017]],15,FALSE)))))</calculatedColumnFormula>
    </tableColumn>
    <tableColumn id="47" name="_x000a_CMS Core Set of Health Care Quality Measures for Adults Enrolled in Medicaid (Medicaid Adult Core Set)" dataDxfId="100" totalsRowDxfId="99">
      <calculatedColumnFormula>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2017]],16,FALSE))=TRUE,"",VLOOKUP(Table1[[#This Row],[NQF Number]],Table48[[#All],[NQF '#]:[Washington State Common Measure Set for Health Care Quality and Cost
Version Date: CY 2017]],16,FALSE)))))</calculatedColumnFormula>
    </tableColumn>
    <tableColumn id="77" name="_x000a_CMS Core Quality Measures Collaborative - ACO and PCMH/Primary Care Measures" dataDxfId="98" totalsRowDxfId="97">
      <calculatedColumnFormula>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2017]],17,FALSE))=TRUE,"",VLOOKUP(Table1[[#This Row],[NQF Number]],Table48[[#All],[NQF '#]:[Washington State Common Measure Set for Health Care Quality and Cost
Version Date: CY 2017]],17,FALSE)))))</calculatedColumnFormula>
    </tableColumn>
    <tableColumn id="31" name="_x000a_CMS Electronic Clinical Quality Measures (eCQMs)" dataDxfId="96" totalsRowDxfId="95">
      <calculatedColumnFormula>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2017]],18,FALSE))=TRUE,"",VLOOKUP(Table1[[#This Row],[NQF Number]],Table48[[#All],[NQF '#]:[Washington State Common Measure Set for Health Care Quality and Cost
Version Date: CY 2017]],18,FALSE)))))</calculatedColumnFormula>
    </tableColumn>
    <tableColumn id="44" name="_x000a_CMS Health Home Measure Set _x000a_" dataDxfId="94" totalsRowDxfId="93">
      <calculatedColumnFormula>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2017]],19,FALSE))=TRUE,"",VLOOKUP(Table1[[#This Row],[NQF Number]],Table48[[#All],[NQF '#]:[Washington State Common Measure Set for Health Care Quality and Cost
Version Date: CY 2017]],19,FALSE)))))</calculatedColumnFormula>
    </tableColumn>
    <tableColumn id="73" name="_x000a_CMS Medicare Part C &amp; D Star Ratings Measures" dataDxfId="92" totalsRowDxfId="91">
      <calculatedColumnFormula>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2017]],22,FALSE))=TRUE,"",VLOOKUP(Table1[[#This Row],[NQF Number]],Table48[[#All],[NQF '#]:[Washington State Common Measure Set for Health Care Quality and Cost
Version Date: CY 2017]],22,FALSE)))))</calculatedColumnFormula>
    </tableColumn>
    <tableColumn id="22" name="_x000a_CMS Medicare Shared Savings Program (MSSP) ACO_x000a_" dataDxfId="90" totalsRowDxfId="89">
      <calculatedColumnFormula>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2017]],23,FALSE))=TRUE,"",VLOOKUP(Table1[[#This Row],[NQF Number]],Table48[[#All],[NQF '#]:[Washington State Common Measure Set for Health Care Quality and Cost
Version Date: CY 2017]],23,FALSE)))))</calculatedColumnFormula>
    </tableColumn>
    <tableColumn id="76" name="_x000a_CMS Merit-based Incentive Payment System (MIPS) - General Practice/Family Practice, Internal Medicine, and Pediatrics" dataDxfId="88" totalsRowDxfId="87">
      <calculatedColumnFormula>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2017]],24,FALSE))=TRUE,"",VLOOKUP(Table1[[#This Row],[NQF Number]],Table48[[#All],[NQF '#]:[Washington State Common Measure Set for Health Care Quality and Cost
Version Date: CY 2017]],24,FALSE)))))</calculatedColumnFormula>
    </tableColumn>
    <tableColumn id="20" name="_x000a_CMS Hospital Value-Based Purchasing" dataDxfId="86" totalsRowDxfId="85">
      <calculatedColumnFormula>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2017]],20,FALSE))=TRUE,"",VLOOKUP(Table1[[#This Row],[NQF Number]],Table48[[#All],[NQF '#]:[Washington State Common Measure Set for Health Care Quality and Cost
Version Date: CY 2017]],20,FALSE)))))</calculatedColumnFormula>
    </tableColumn>
    <tableColumn id="27" name="_x000a_CMS Medicare Hospital Compare" dataDxfId="84" totalsRowDxfId="83">
      <calculatedColumnFormula>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2017]],21,FALSE))=TRUE,"",VLOOKUP(Table1[[#This Row],[NQF Number]],Table48[[#All],[NQF '#]:[Washington State Common Measure Set for Health Care Quality and Cost
Version Date: CY 2017]],21,FALSE)))))</calculatedColumnFormula>
    </tableColumn>
    <tableColumn id="78" name="_x000a_Joint Commission Accountability Measure List" dataDxfId="82" totalsRowDxfId="81">
      <calculatedColumnFormula>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2017]],26,FALSE))=TRUE,"",VLOOKUP(Table1[[#This Row],[NQF Number]],Table48[[#All],[NQF '#]:[Washington State Common Measure Set for Health Care Quality and Cost
Version Date: CY 2017]],26,FALSE)))))</calculatedColumnFormula>
    </tableColumn>
    <tableColumn id="79" name="_x000a_Catalyst for Payment Reform Employer-Purchaser Measure Set" dataDxfId="80" totalsRowDxfId="79">
      <calculatedColumnFormula>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2017]],25,FALSE))=TRUE,"",VLOOKUP(Table1[[#This Row],[NQF Number]],Table48[[#All],[NQF '#]:[Washington State Common Measure Set for Health Care Quality and Cost
Version Date: CY 2017]],25,FALSE)))))</calculatedColumnFormula>
    </tableColumn>
    <tableColumn id="80" name="_x000a_Medi-Cal P4P Measure Set_x000a__x000a__x000a__x000a_" dataDxfId="78" totalsRowDxfId="77">
      <calculatedColumnFormula>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2017]],27,FALSE))=TRUE,"",VLOOKUP(Table1[[#This Row],[NQF Number]],Table48[[#All],[NQF '#]:[Washington State Common Measure Set for Health Care Quality and Cost
Version Date: CY 2017]],27,FALSE)))))</calculatedColumnFormula>
    </tableColumn>
    <tableColumn id="69" name="_x000a_Oregon CCO Incentive Measures_x000a__x000a_" dataDxfId="76" totalsRowDxfId="75">
      <calculatedColumnFormula>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2017]],28,FALSE))=TRUE,"",VLOOKUP(Table1[[#This Row],[NQF Number]],Table48[[#All],[NQF '#]:[Washington State Common Measure Set for Health Care Quality and Cost
Version Date: CY 2017]],28,FALSE)))))</calculatedColumnFormula>
    </tableColumn>
    <tableColumn id="70" name="_x000a_Oregon CCO State Performance “Test” Measures_x000a__x000a__x000a_" dataDxfId="74" totalsRowDxfId="73">
      <calculatedColumnFormula>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2017]],29,FALSE))=TRUE,"",VLOOKUP(Table1[[#This Row],[NQF Number]],Table48[[#All],[NQF '#]:[Washington State Common Measure Set for Health Care Quality and Cost
Version Date: CY 2017]],29,FALSE)))))</calculatedColumnFormula>
    </tableColumn>
    <tableColumn id="71" name="_x000a_Vermont ACO Pilot Core Performance Measures for Payment and Reporting_x000a__x000a_" dataDxfId="72" totalsRowDxfId="71">
      <calculatedColumnFormula>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2017]],31,FALSE))=TRUE,"",VLOOKUP(Table1[[#This Row],[NQF Number]],Table48[[#All],[NQF '#]:[Washington State Common Measure Set for Health Care Quality and Cost
Version Date: CY 2017]],31,FALSE)))))</calculatedColumnFormula>
    </tableColumn>
    <tableColumn id="74" name="_x000a_Washington State Common Measure Set for Health Care Quality and Cost _x000a__x000a__x000a_" dataDxfId="70">
      <calculatedColumnFormula>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2017]],32,FALSE))=TRUE,"",VLOOKUP(Table1[[#This Row],[NQF Number]],Table48[[#All],[NQF '#]:[Washington State Common Measure Set for Health Care Quality and Cost
Version Date: CY 2017]],32,FALSE)))))</calculatedColumnFormula>
    </tableColumn>
  </tableColumns>
  <tableStyleInfo name="TableStyleLight9" showFirstColumn="0" showLastColumn="0" showRowStripes="1" showColumnStripes="0"/>
</table>
</file>

<file path=xl/tables/table3.xml><?xml version="1.0" encoding="utf-8"?>
<table xmlns="http://schemas.openxmlformats.org/spreadsheetml/2006/main" id="2" name="Table2" displayName="Table2" ref="A2:M76" totalsRowShown="0" headerRowDxfId="65" dataDxfId="63" headerRowBorderDxfId="64" tableBorderDxfId="62" totalsRowBorderDxfId="61">
  <autoFilter ref="A2:M76"/>
  <sortState ref="A2:L53">
    <sortCondition ref="A1:A53"/>
  </sortState>
  <tableColumns count="13">
    <tableColumn id="1" name="#" dataDxfId="60">
      <calculatedColumnFormula>'Crosswalk of SIM Measure Sets'!A6</calculatedColumnFormula>
    </tableColumn>
    <tableColumn id="2" name="Measure Name" dataDxfId="59">
      <calculatedColumnFormula>IF(VLOOKUP(Table2[[#This Row],['#]],Table1[[#Headers],[#Data]],2,FALSE)=0,"",VLOOKUP(Table2[[#This Row],['#]],Table1[[#Headers],[#Data]],2,FALSE))</calculatedColumnFormula>
    </tableColumn>
    <tableColumn id="13" name="NQF Number" dataDxfId="58">
      <calculatedColumnFormula>IF(VLOOKUP(Table2[[#This Row],['#]],Table1[[#Headers],[#Data]],3,FALSE)=0,"",VLOOKUP(Table2[[#This Row],['#]],Table1[[#Headers],[#Data]],3,FALSE))</calculatedColumnFormula>
    </tableColumn>
    <tableColumn id="3" name="Steward" dataDxfId="57">
      <calculatedColumnFormula>IF(VLOOKUP(Table2[[#This Row],['#]],Table1[[#Headers],[#Data]],4,FALSE)=0,"",VLOOKUP(Table2[[#This Row],['#]],Table1[[#Headers],[#Data]],4,FALSE))</calculatedColumnFormula>
    </tableColumn>
    <tableColumn id="4" name="Domain" dataDxfId="56">
      <calculatedColumnFormula>IF(VLOOKUP(Table2[[#This Row],['#]],Table1[[#Headers],[#Data]],7,FALSE)=0,"",VLOOKUP(Table2[[#This Row],['#]],Table1[[#Headers],[#Data]],7,FALSE))</calculatedColumnFormula>
    </tableColumn>
    <tableColumn id="5" name="Condition" dataDxfId="55">
      <calculatedColumnFormula>IF(VLOOKUP(Table2[[#This Row],['#]],Table1[[#Headers],[#Data]],8,FALSE)=0,"",VLOOKUP(Table2[[#This Row],['#]],Table1[[#Headers],[#Data]],8,FALSE))</calculatedColumnFormula>
    </tableColumn>
    <tableColumn id="6" name="Measure Type" dataDxfId="54">
      <calculatedColumnFormula>IF(VLOOKUP(Table2[[#This Row],['#]],Table1[[#Headers],[#Data]],9,FALSE)=0,"",VLOOKUP(Table2[[#This Row],['#]],Table1[[#Headers],[#Data]],9,FALSE))</calculatedColumnFormula>
    </tableColumn>
    <tableColumn id="7" name="Populations" dataDxfId="53">
      <calculatedColumnFormula>IF(VLOOKUP(Table2[[#This Row],['#]],Table1[[#Headers],[#Data]],10,FALSE)=0,"",VLOOKUP(Table2[[#This Row],['#]],Table1[[#Headers],[#Data]],10,FALSE))</calculatedColumnFormula>
    </tableColumn>
    <tableColumn id="8" name="Data Source" dataDxfId="52">
      <calculatedColumnFormula>IF(VLOOKUP(Table2[[#This Row],['#]],Table1[[#Headers],[#Data]],11,FALSE)=0,"",VLOOKUP(Table2[[#This Row],['#]],Table1[[#Headers],[#Data]],11,FALSE))</calculatedColumnFormula>
    </tableColumn>
    <tableColumn id="9" name="Recommended for Inclusion" dataDxfId="51"/>
    <tableColumn id="10" name="Total Selection Criteria Points" dataDxfId="50">
      <calculatedColumnFormula>+IF(VLOOKUP(Table2[[#This Row],['#]],Table1[[#Headers],[#Data]],16,FALSE)=0,"",VLOOKUP(Table2[[#This Row],['#]],Table1[[#Headers],[#Data]],16,FALSE))</calculatedColumnFormula>
    </tableColumn>
    <tableColumn id="11" name="Aligned with other measure sets?" dataDxfId="49">
      <calculatedColumnFormula>+IF(VLOOKUP(Table2[[#This Row],['#]],Table1[[#Headers],[#Data]],47,FALSE)=0,"",VLOOKUP(Table2[[#This Row],['#]],Table1[[#Headers],[#Data]],47,FALSE))</calculatedColumnFormula>
    </tableColumn>
    <tableColumn id="12" name="Comments" dataDxfId="48"/>
  </tableColumns>
  <tableStyleInfo name="TableStyleLight1" showFirstColumn="0" showLastColumn="0" showRowStripes="1" showColumnStripes="0"/>
</table>
</file>

<file path=xl/tables/table4.xml><?xml version="1.0" encoding="utf-8"?>
<table xmlns="http://schemas.openxmlformats.org/spreadsheetml/2006/main" id="3" name="Table48" displayName="Table48" ref="A3:AH616" totalsRowShown="0" headerRowDxfId="39" dataDxfId="37" headerRowBorderDxfId="38" tableBorderDxfId="36">
  <autoFilter ref="A3:AH616"/>
  <sortState ref="A4:AH616">
    <sortCondition ref="C3:C616"/>
  </sortState>
  <tableColumns count="34">
    <tableColumn id="22" name="BV Library #" dataDxfId="35"/>
    <tableColumn id="1" name="Measure Name" dataDxfId="34"/>
    <tableColumn id="2" name="NQF #" dataDxfId="33"/>
    <tableColumn id="48" name="NQF Endorsement Status" dataDxfId="32"/>
    <tableColumn id="47" name="NCQA HEDIS Abbreviation" dataDxfId="31"/>
    <tableColumn id="21" name="CMS Number" dataDxfId="30"/>
    <tableColumn id="3" name="Steward" dataDxfId="29"/>
    <tableColumn id="4" name="Description" dataDxfId="28"/>
    <tableColumn id="30" name="Domain" dataDxfId="27"/>
    <tableColumn id="29" name="Condition" dataDxfId="26"/>
    <tableColumn id="28" name="Measure Type" dataDxfId="25"/>
    <tableColumn id="12" name="Populations" dataDxfId="24"/>
    <tableColumn id="20" name="Data Source" dataDxfId="23"/>
    <tableColumn id="5" name="Count of Federal Programs used by:" dataDxfId="22">
      <calculatedColumnFormula>COUNTIF(Table48[[#This Row],[CMMI Comprehensive Primary Care Plus (CPC+)
Version Date: CY 2017 ]:[CMS Merit-based Incentive Payment System (MIPS) - General Practice/Family Medicine, Internal Medicine, and Pediatrics
Version Date: CY 2017 ]],"*yes*")</calculatedColumnFormula>
    </tableColumn>
    <tableColumn id="11" name="CMMI Comprehensive Primary Care Plus (CPC+)_x000a__x000a__x000a_Version Date: CY 2017 " dataDxfId="21"/>
    <tableColumn id="15" name="CMMI SIM Recommended Model Performance Metrics_x000a__x000a__x000a_Version Date: May 2015" dataDxfId="20"/>
    <tableColumn id="6" name="CMS Core Set of Children’s Health Care Quality Measures for Medicaid and CHIP (Child Core Set)_x000a__x000a_Version Date: CY 2017" dataDxfId="19"/>
    <tableColumn id="9" name="CMS Core Set of Health Care Quality Measures for Adults Enrolled in Medicaid (Medicaid Adult Core Set)_x000a__x000a_Version Date: CY 2017" dataDxfId="18"/>
    <tableColumn id="31" name="CMS Core Quality Measures Collaborative - ACO and PCMH/Primary Care Measures_x000a__x000a_Version Date: February 2016" dataDxfId="17"/>
    <tableColumn id="14" name="CMS Electronic Clinical Quality Measures (eCQMs)_x000a__x000a__x000a_Version Date: CY 2017" dataDxfId="16"/>
    <tableColumn id="8" name="CMS Health Home Measure Set _x000a__x000a__x000a__x000a_Version Date: CY 2017" dataDxfId="15"/>
    <tableColumn id="18" name="CMS Hospital Value-Based Purchasing_x000a__x000a__x000a_Version Date: FY 2017 and FY 2018" dataDxfId="14"/>
    <tableColumn id="17" name="CMS Medicare Hospital Compare_x000a__x000a__x000a__x000a_Version Date: May 2016" dataDxfId="13"/>
    <tableColumn id="26" name="_x000a_CMS Medicare Part C &amp; D Star Ratings Measures_x000a__x000a__x000a_Version Date: CY 2017_x000a_" dataDxfId="12"/>
    <tableColumn id="10" name="CMS Medicare Shared Savings Program (MSSP) ACO _x000a__x000a__x000a_Version Date: CY 2016" dataDxfId="11"/>
    <tableColumn id="32" name="CMS Merit-based Incentive Payment System (MIPS) - General Practice/Family Medicine, Internal Medicine, and Pediatrics_x000a__x000a_Version Date: CY 2017 " dataDxfId="10"/>
    <tableColumn id="7" name="Catalyst for Payment Reform Employer-Purchaser Measure Set_x000a__x000a__x000a_Version Date: October 2015" dataDxfId="9"/>
    <tableColumn id="33" name="Joint Commission Accountability Measure List_x000a__x000a__x000a_Version Date: CY 2017" dataDxfId="8"/>
    <tableColumn id="19" name="Medi-Cal P4P Measure Set_x000a__x000a__x000a__x000a_Version Date: CY 2017" dataDxfId="7"/>
    <tableColumn id="23" name="Oregon CCO Incentive Measures _x000a__x000a__x000a__x000a_Version Date: CY 2017" dataDxfId="6"/>
    <tableColumn id="24" name="Oregon CCO State Performance “Test” Measures _x000a__x000a__x000a_Version Date: CY 2017" dataDxfId="5"/>
    <tableColumn id="16" name="Rhode Island SIM Aligned Measure Set for ACOs_x000a__x000a__x000a_Version Date: CY 2016" dataDxfId="4"/>
    <tableColumn id="25" name="Vermont ACO Pilot Core Performance Measures for Payment and Reporting_x000a__x000a_Version Date: CY 2016" dataDxfId="3"/>
    <tableColumn id="27" name="Washington State Common Measure Set for Health Care Quality and Cost_x000a__x000a__x000a_Version Date: CY 2017" dataDxfId="2"/>
  </tableColumns>
  <tableStyleInfo name="TableStyleLight1" showFirstColumn="0" showLastColumn="0" showRowStripes="1" showColumnStripes="0"/>
</table>
</file>

<file path=xl/tables/table5.xml><?xml version="1.0" encoding="utf-8"?>
<table xmlns="http://schemas.openxmlformats.org/spreadsheetml/2006/main" id="5" name="Table3" displayName="Table3" ref="A2:C16" totalsRowShown="0">
  <autoFilter ref="A2:C16"/>
  <tableColumns count="3">
    <tableColumn id="1" name="selection_criteria"/>
    <tableColumn id="2" name="Column1"/>
    <tableColumn id="3" name="details">
      <calculatedColumnFormula>CONCATENATE(Table3[[#This Row],[Column1]],Table3[[#This Row],[selection_criteria]])</calculatedColumnFormula>
    </tableColumn>
  </tableColumns>
  <tableStyleInfo name="TableStyleLight1"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table" Target="../tables/table1.xml"/><Relationship Id="rId1"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2.bin"/><Relationship Id="rId13" Type="http://schemas.openxmlformats.org/officeDocument/2006/relationships/oleObject" Target="../embeddings/oleObject2.bin"/><Relationship Id="rId18" Type="http://schemas.openxmlformats.org/officeDocument/2006/relationships/oleObject" Target="../embeddings/oleObject6.bin"/><Relationship Id="rId3" Type="http://schemas.openxmlformats.org/officeDocument/2006/relationships/hyperlink" Target="http://tinyurl.com/NQF1716-MRSA" TargetMode="External"/><Relationship Id="rId7" Type="http://schemas.openxmlformats.org/officeDocument/2006/relationships/hyperlink" Target="http://tinyurl.com/HAI-2-CAUTI" TargetMode="External"/><Relationship Id="rId12" Type="http://schemas.openxmlformats.org/officeDocument/2006/relationships/image" Target="../media/image1.emf"/><Relationship Id="rId17" Type="http://schemas.openxmlformats.org/officeDocument/2006/relationships/oleObject" Target="../embeddings/oleObject5.bin"/><Relationship Id="rId2" Type="http://schemas.openxmlformats.org/officeDocument/2006/relationships/hyperlink" Target="http://tinyurl.com/HEDIS-CDC-BP" TargetMode="External"/><Relationship Id="rId16" Type="http://schemas.openxmlformats.org/officeDocument/2006/relationships/oleObject" Target="../embeddings/oleObject4.bin"/><Relationship Id="rId20" Type="http://schemas.openxmlformats.org/officeDocument/2006/relationships/comments" Target="../comments2.xml"/><Relationship Id="rId1" Type="http://schemas.openxmlformats.org/officeDocument/2006/relationships/hyperlink" Target="http://tinyurl.com/HEDIS-ABA" TargetMode="External"/><Relationship Id="rId6" Type="http://schemas.openxmlformats.org/officeDocument/2006/relationships/hyperlink" Target="http://tinyurl.com/HEDIS-DRR" TargetMode="External"/><Relationship Id="rId11" Type="http://schemas.openxmlformats.org/officeDocument/2006/relationships/oleObject" Target="../embeddings/oleObject1.bin"/><Relationship Id="rId5" Type="http://schemas.openxmlformats.org/officeDocument/2006/relationships/hyperlink" Target="http://tinyurl.com/NQF1717-cdiff" TargetMode="External"/><Relationship Id="rId15" Type="http://schemas.openxmlformats.org/officeDocument/2006/relationships/oleObject" Target="../embeddings/oleObject3.bin"/><Relationship Id="rId10" Type="http://schemas.openxmlformats.org/officeDocument/2006/relationships/vmlDrawing" Target="../drawings/vmlDrawing2.vml"/><Relationship Id="rId19" Type="http://schemas.openxmlformats.org/officeDocument/2006/relationships/table" Target="../tables/table2.xml"/><Relationship Id="rId4" Type="http://schemas.openxmlformats.org/officeDocument/2006/relationships/hyperlink" Target="http://tinyurl.com/BHRA-Screening" TargetMode="External"/><Relationship Id="rId9" Type="http://schemas.openxmlformats.org/officeDocument/2006/relationships/drawing" Target="../drawings/drawing1.xml"/><Relationship Id="rId14" Type="http://schemas.openxmlformats.org/officeDocument/2006/relationships/image" Target="../media/image2.emf"/></Relationships>
</file>

<file path=xl/worksheets/_rels/sheet4.xml.rels><?xml version="1.0" encoding="UTF-8" standalone="yes"?>
<Relationships xmlns="http://schemas.openxmlformats.org/package/2006/relationships"><Relationship Id="rId1" Type="http://schemas.openxmlformats.org/officeDocument/2006/relationships/table" Target="../tables/table3.xml"/></Relationships>
</file>

<file path=xl/worksheets/_rels/sheet5.xml.rels><?xml version="1.0" encoding="UTF-8" standalone="yes"?>
<Relationships xmlns="http://schemas.openxmlformats.org/package/2006/relationships"><Relationship Id="rId3" Type="http://schemas.openxmlformats.org/officeDocument/2006/relationships/hyperlink" Target="http://apps.nccd.cdc.gov/YouthOnline/ServerRedirect.aspx" TargetMode="External"/><Relationship Id="rId7" Type="http://schemas.openxmlformats.org/officeDocument/2006/relationships/table" Target="../tables/table4.xml"/><Relationship Id="rId2" Type="http://schemas.openxmlformats.org/officeDocument/2006/relationships/hyperlink" Target="http://www.cahmi.org/" TargetMode="External"/><Relationship Id="rId1" Type="http://schemas.openxmlformats.org/officeDocument/2006/relationships/hyperlink" Target="http://www.cdc.gov/healthyyouth/schoolhealth/index.htm" TargetMode="External"/><Relationship Id="rId6" Type="http://schemas.openxmlformats.org/officeDocument/2006/relationships/printerSettings" Target="../printerSettings/printerSettings3.bin"/><Relationship Id="rId5" Type="http://schemas.openxmlformats.org/officeDocument/2006/relationships/hyperlink" Target="http://www.cdc.gov/nutrition/downloads/State-Indicator-Report-Fruits-Vegetables-2013.pdf" TargetMode="External"/><Relationship Id="rId4" Type="http://schemas.openxmlformats.org/officeDocument/2006/relationships/hyperlink" Target="http://apps.nccd.cdc.gov/BRFSS/list.asp?cat=PA&amp;yr=2011&amp;qkey=8291&amp;state=All" TargetMode="External"/></Relationships>
</file>

<file path=xl/worksheets/_rels/sheet6.xml.rels><?xml version="1.0" encoding="UTF-8" standalone="yes"?>
<Relationships xmlns="http://schemas.openxmlformats.org/package/2006/relationships"><Relationship Id="rId8" Type="http://schemas.openxmlformats.org/officeDocument/2006/relationships/hyperlink" Target="http://www.oregon.gov/oha/Metrics/Pages/index.aspx" TargetMode="External"/><Relationship Id="rId13" Type="http://schemas.openxmlformats.org/officeDocument/2006/relationships/hyperlink" Target="https://www.cms.gov/Medicare/Quality-Initiatives-Patient-Assessment-Instruments/QualityMeasures/Downloads/ACO-and-PCMH-Primary-Care-Measures.pdf" TargetMode="External"/><Relationship Id="rId18" Type="http://schemas.openxmlformats.org/officeDocument/2006/relationships/hyperlink" Target="http://www.hca.wa.gov/about-hca/healthier-washington/performance-measures" TargetMode="External"/><Relationship Id="rId26" Type="http://schemas.openxmlformats.org/officeDocument/2006/relationships/hyperlink" Target="https://qpp.cms.gov/measures/quality" TargetMode="External"/><Relationship Id="rId3" Type="http://schemas.openxmlformats.org/officeDocument/2006/relationships/hyperlink" Target="http://www.jointcommission.org/accountability_measures.aspx" TargetMode="External"/><Relationship Id="rId21" Type="http://schemas.openxmlformats.org/officeDocument/2006/relationships/hyperlink" Target="https://innovation.cms.gov/Files/x/cpcplus-qualrptpy2017.pdf" TargetMode="External"/><Relationship Id="rId34" Type="http://schemas.openxmlformats.org/officeDocument/2006/relationships/image" Target="../media/image3.emf"/><Relationship Id="rId7" Type="http://schemas.openxmlformats.org/officeDocument/2006/relationships/hyperlink" Target="https://www.medicaid.gov/state-resource-center/medicaid-state-technical-assistance/health-homes-technical-assistance/health-home-information-resource-center.html" TargetMode="External"/><Relationship Id="rId12" Type="http://schemas.openxmlformats.org/officeDocument/2006/relationships/hyperlink" Target="https://www.cms.gov/Medicare/Medicare-Fee-for-Service-Payment/sharedsavingsprogram/Downloads/2016-ACO-NarrativeMeasures-Specs.pdf" TargetMode="External"/><Relationship Id="rId17" Type="http://schemas.openxmlformats.org/officeDocument/2006/relationships/hyperlink" Target="https://www.cms.gov/Medicare/Quality-Initiatives-Patient-Assessment-Instruments/QualityMeasures/Core-Measures.html" TargetMode="External"/><Relationship Id="rId25" Type="http://schemas.openxmlformats.org/officeDocument/2006/relationships/hyperlink" Target="https://www.cms.gov/Medicare/Quality-Initiatives-Patient-Assessment-Instruments/Value-Based-Programs/MACRA-MIPS-and-APMs/MACRA-MIPS-and-APMs.html" TargetMode="External"/><Relationship Id="rId33" Type="http://schemas.openxmlformats.org/officeDocument/2006/relationships/package" Target="../embeddings/Microsoft_Excel_Worksheet1.xlsx"/><Relationship Id="rId38" Type="http://schemas.openxmlformats.org/officeDocument/2006/relationships/image" Target="../media/image5.emf"/><Relationship Id="rId2" Type="http://schemas.openxmlformats.org/officeDocument/2006/relationships/hyperlink" Target="http://www.medicare.gov/sign-up-change-plans/when-can-i-join-a-health-or-drug-plan/five-star-enrollment/5-star-enrollment-period.html" TargetMode="External"/><Relationship Id="rId16" Type="http://schemas.openxmlformats.org/officeDocument/2006/relationships/hyperlink" Target="https://innovation.cms.gov/initiatives/comprehensive-primary-care-plus" TargetMode="External"/><Relationship Id="rId20" Type="http://schemas.openxmlformats.org/officeDocument/2006/relationships/hyperlink" Target="http://gmcboard.vermont.gov/payment-reform/ACO-shared-savings" TargetMode="External"/><Relationship Id="rId29" Type="http://schemas.openxmlformats.org/officeDocument/2006/relationships/hyperlink" Target="http://www.cms.gov/Medicare/Prescription-Drug-Coverage/PrescriptionDrugCovGenIn/PerformanceData.html" TargetMode="External"/><Relationship Id="rId1" Type="http://schemas.openxmlformats.org/officeDocument/2006/relationships/hyperlink" Target="https://www.qualitynet.org/dcs/ContentServer?c=Page&amp;pagename=QnetPublic%2FPage%2FQnetTier2&amp;cid=1228772039937" TargetMode="External"/><Relationship Id="rId6" Type="http://schemas.openxmlformats.org/officeDocument/2006/relationships/hyperlink" Target="http://www.catalyzepaymentreform.org/images/CPR_Employer-Purchaser_Guide_to_Quality_Measure_Selection_2015-10-23.pdf" TargetMode="External"/><Relationship Id="rId11" Type="http://schemas.openxmlformats.org/officeDocument/2006/relationships/hyperlink" Target="https://www.cms.gov/Medicare/Medicare-Fee-for-Service-Payment/sharedsavingsprogram/Quality-Measures-Standards.html" TargetMode="External"/><Relationship Id="rId24" Type="http://schemas.openxmlformats.org/officeDocument/2006/relationships/hyperlink" Target="http://www.oregon.gov/oha/analytics/CCOData/2017%20Measures.pdf" TargetMode="External"/><Relationship Id="rId32" Type="http://schemas.openxmlformats.org/officeDocument/2006/relationships/vmlDrawing" Target="../drawings/vmlDrawing3.vml"/><Relationship Id="rId37" Type="http://schemas.openxmlformats.org/officeDocument/2006/relationships/oleObject" Target="../embeddings/oleObject8.bin"/><Relationship Id="rId5" Type="http://schemas.openxmlformats.org/officeDocument/2006/relationships/hyperlink" Target="https://www.cms.gov/medicare/quality-initiatives-patient-assessment-instruments/hospitalqualityinits/hospitalcompare.html" TargetMode="External"/><Relationship Id="rId15" Type="http://schemas.openxmlformats.org/officeDocument/2006/relationships/hyperlink" Target="http://www.ohic.ri.gov/ohic-reformandpolicy.php" TargetMode="External"/><Relationship Id="rId23" Type="http://schemas.openxmlformats.org/officeDocument/2006/relationships/hyperlink" Target="http://www.oregon.gov/oha/analytics/CCOData/2017%20Measures.pdf" TargetMode="External"/><Relationship Id="rId28" Type="http://schemas.openxmlformats.org/officeDocument/2006/relationships/hyperlink" Target="https://www.medicaid.gov/medicaid/quality-of-care/performance-measurement/adult-core-set/index.html" TargetMode="External"/><Relationship Id="rId36" Type="http://schemas.openxmlformats.org/officeDocument/2006/relationships/image" Target="../media/image4.emf"/><Relationship Id="rId10" Type="http://schemas.openxmlformats.org/officeDocument/2006/relationships/hyperlink" Target="https://www.cms.gov/Medicare/Quality-Initiatives-Patient-Assessment-Instruments/HospitalQualityInits/Downloads/May-Hospital-Compare-Release.pdf" TargetMode="External"/><Relationship Id="rId19" Type="http://schemas.openxmlformats.org/officeDocument/2006/relationships/hyperlink" Target="http://gmcboard.vermont.gov/document/payment-reform/ACO-standards" TargetMode="External"/><Relationship Id="rId31" Type="http://schemas.openxmlformats.org/officeDocument/2006/relationships/drawing" Target="../drawings/drawing2.xml"/><Relationship Id="rId4" Type="http://schemas.openxmlformats.org/officeDocument/2006/relationships/hyperlink" Target="http://innovation.cms.gov/initiatives/state-innovations/" TargetMode="External"/><Relationship Id="rId9" Type="http://schemas.openxmlformats.org/officeDocument/2006/relationships/hyperlink" Target="http://www.oregon.gov/oha/Metrics/Pages/index.aspx" TargetMode="External"/><Relationship Id="rId14" Type="http://schemas.openxmlformats.org/officeDocument/2006/relationships/hyperlink" Target="https://www.medicaid.gov/state-resource-center/medicaid-and-chip-program-portal/downloads/ffy2015hhcoresetmanual.pdf" TargetMode="External"/><Relationship Id="rId22" Type="http://schemas.openxmlformats.org/officeDocument/2006/relationships/hyperlink" Target="https://www.jointcommission.org/assets/1/18/TJC_Measures_2017.pdf" TargetMode="External"/><Relationship Id="rId27" Type="http://schemas.openxmlformats.org/officeDocument/2006/relationships/hyperlink" Target="https://www.medicaid.gov/medicaid/quality-of-care/downloads/2017-child-core-set.pdf" TargetMode="External"/><Relationship Id="rId30" Type="http://schemas.openxmlformats.org/officeDocument/2006/relationships/printerSettings" Target="../printerSettings/printerSettings4.bin"/><Relationship Id="rId35" Type="http://schemas.openxmlformats.org/officeDocument/2006/relationships/oleObject" Target="../embeddings/oleObject7.bin"/></Relationships>
</file>

<file path=xl/worksheets/_rels/sheet8.xml.rels><?xml version="1.0" encoding="UTF-8" standalone="yes"?>
<Relationships xmlns="http://schemas.openxmlformats.org/package/2006/relationships"><Relationship Id="rId1" Type="http://schemas.openxmlformats.org/officeDocument/2006/relationships/table" Target="../tables/table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1C6938"/>
    <pageSetUpPr fitToPage="1"/>
  </sheetPr>
  <dimension ref="A1:F139"/>
  <sheetViews>
    <sheetView zoomScale="60" zoomScaleNormal="60" workbookViewId="0">
      <selection activeCell="B3" sqref="B3:D3"/>
    </sheetView>
  </sheetViews>
  <sheetFormatPr defaultColWidth="8.85546875" defaultRowHeight="15"/>
  <cols>
    <col min="1" max="1" width="5.7109375" style="25" customWidth="1"/>
    <col min="2" max="2" width="5.7109375" style="75" customWidth="1"/>
    <col min="3" max="3" width="5.42578125" style="75" customWidth="1"/>
    <col min="4" max="4" width="134.85546875" style="75" customWidth="1"/>
    <col min="5" max="16384" width="8.85546875" style="75"/>
  </cols>
  <sheetData>
    <row r="1" spans="1:6" s="89" customFormat="1" ht="89.1" customHeight="1">
      <c r="A1" s="304" t="s">
        <v>748</v>
      </c>
      <c r="B1" s="304"/>
      <c r="C1" s="304"/>
      <c r="D1" s="304"/>
    </row>
    <row r="2" spans="1:6" s="94" customFormat="1" ht="51" customHeight="1">
      <c r="A2" s="93"/>
      <c r="B2" s="308" t="s">
        <v>2841</v>
      </c>
      <c r="C2" s="308"/>
      <c r="D2" s="308"/>
    </row>
    <row r="3" spans="1:6" s="24" customFormat="1" ht="124.5" customHeight="1">
      <c r="A3" s="76"/>
      <c r="B3" s="302" t="s">
        <v>771</v>
      </c>
      <c r="C3" s="302"/>
      <c r="D3" s="302"/>
    </row>
    <row r="4" spans="1:6" s="24" customFormat="1" ht="87.95" customHeight="1">
      <c r="A4" s="76"/>
      <c r="B4" s="307" t="s">
        <v>2372</v>
      </c>
      <c r="C4" s="307"/>
      <c r="D4" s="307"/>
    </row>
    <row r="5" spans="1:6" s="24" customFormat="1" ht="57.75" customHeight="1" thickBot="1">
      <c r="A5" s="76"/>
      <c r="B5" s="295" t="s">
        <v>2829</v>
      </c>
      <c r="C5" s="295"/>
      <c r="D5" s="295"/>
    </row>
    <row r="6" spans="1:6" s="102" customFormat="1" ht="62.1" customHeight="1" thickTop="1">
      <c r="B6" s="303" t="s">
        <v>767</v>
      </c>
      <c r="C6" s="303"/>
      <c r="D6" s="303"/>
    </row>
    <row r="7" spans="1:6" s="99" customFormat="1" ht="35.1" customHeight="1">
      <c r="B7" s="305" t="s">
        <v>864</v>
      </c>
      <c r="C7" s="305"/>
      <c r="D7" s="305"/>
    </row>
    <row r="8" spans="1:6" s="99" customFormat="1" ht="35.1" customHeight="1">
      <c r="B8" s="305" t="s">
        <v>865</v>
      </c>
      <c r="C8" s="305"/>
      <c r="D8" s="305"/>
    </row>
    <row r="9" spans="1:6" s="99" customFormat="1" ht="35.1" customHeight="1">
      <c r="B9" s="301" t="s">
        <v>866</v>
      </c>
      <c r="C9" s="301"/>
      <c r="D9" s="301"/>
      <c r="F9" s="151"/>
    </row>
    <row r="10" spans="1:6" s="99" customFormat="1" ht="35.1" customHeight="1">
      <c r="B10" s="305" t="s">
        <v>867</v>
      </c>
      <c r="C10" s="305"/>
      <c r="D10" s="305"/>
    </row>
    <row r="11" spans="1:6" s="100" customFormat="1" ht="30" customHeight="1">
      <c r="B11" s="101"/>
      <c r="C11" s="101"/>
    </row>
    <row r="12" spans="1:6" s="103" customFormat="1" ht="30" customHeight="1" thickBot="1">
      <c r="A12" s="306"/>
      <c r="B12" s="306"/>
      <c r="C12" s="306"/>
      <c r="D12" s="306"/>
    </row>
    <row r="13" spans="1:6" s="83" customFormat="1" ht="69.95" customHeight="1" thickTop="1">
      <c r="A13" s="296" t="s">
        <v>768</v>
      </c>
      <c r="B13" s="296"/>
      <c r="C13" s="296"/>
      <c r="D13" s="296"/>
    </row>
    <row r="14" spans="1:6" s="82" customFormat="1" ht="39.950000000000003" customHeight="1">
      <c r="A14" s="81"/>
      <c r="B14" s="299" t="s">
        <v>765</v>
      </c>
      <c r="C14" s="299"/>
      <c r="D14" s="299"/>
    </row>
    <row r="15" spans="1:6" s="79" customFormat="1" ht="198.95" customHeight="1" thickBot="1">
      <c r="A15" s="78"/>
      <c r="B15" s="291" t="s">
        <v>2832</v>
      </c>
      <c r="C15" s="291"/>
      <c r="D15" s="291"/>
    </row>
    <row r="16" spans="1:6" s="83" customFormat="1" ht="69.95" customHeight="1" thickTop="1">
      <c r="A16" s="296" t="s">
        <v>749</v>
      </c>
      <c r="B16" s="296"/>
      <c r="C16" s="296"/>
      <c r="D16" s="296"/>
    </row>
    <row r="17" spans="1:6" s="79" customFormat="1" ht="39.950000000000003" customHeight="1">
      <c r="A17" s="78"/>
      <c r="B17" s="299" t="s">
        <v>764</v>
      </c>
      <c r="C17" s="299"/>
      <c r="D17" s="299"/>
    </row>
    <row r="18" spans="1:6" s="83" customFormat="1" ht="129.75" customHeight="1">
      <c r="A18" s="78"/>
      <c r="B18" s="291" t="s">
        <v>2939</v>
      </c>
      <c r="C18" s="291"/>
      <c r="D18" s="291"/>
    </row>
    <row r="19" spans="1:6" s="83" customFormat="1" ht="179.25" customHeight="1">
      <c r="A19" s="78"/>
      <c r="B19" s="297" t="s">
        <v>2831</v>
      </c>
      <c r="C19" s="297"/>
      <c r="D19" s="297"/>
      <c r="E19" s="85"/>
      <c r="F19" s="85"/>
    </row>
    <row r="20" spans="1:6" s="83" customFormat="1" ht="156" customHeight="1" thickBot="1">
      <c r="A20" s="78"/>
      <c r="B20" s="297" t="s">
        <v>2582</v>
      </c>
      <c r="C20" s="297"/>
      <c r="D20" s="297"/>
    </row>
    <row r="21" spans="1:6" s="83" customFormat="1" ht="69.95" customHeight="1" thickTop="1">
      <c r="A21" s="296" t="s">
        <v>2807</v>
      </c>
      <c r="B21" s="296"/>
      <c r="C21" s="296"/>
      <c r="D21" s="296"/>
    </row>
    <row r="22" spans="1:6" s="79" customFormat="1" ht="39.950000000000003" customHeight="1">
      <c r="A22" s="78"/>
      <c r="B22" s="299" t="s">
        <v>763</v>
      </c>
      <c r="C22" s="299"/>
      <c r="D22" s="299"/>
    </row>
    <row r="23" spans="1:6" s="79" customFormat="1" ht="75" customHeight="1">
      <c r="A23" s="78"/>
      <c r="B23" s="291" t="s">
        <v>2808</v>
      </c>
      <c r="C23" s="291"/>
      <c r="D23" s="291"/>
    </row>
    <row r="24" spans="1:6" s="79" customFormat="1" ht="61.5" customHeight="1">
      <c r="A24" s="78"/>
      <c r="B24" s="238"/>
      <c r="C24" s="238"/>
      <c r="D24" s="88" t="s">
        <v>2792</v>
      </c>
    </row>
    <row r="25" spans="1:6" s="79" customFormat="1" ht="61.5" customHeight="1">
      <c r="A25" s="78"/>
      <c r="B25" s="238"/>
      <c r="C25" s="238"/>
      <c r="D25" s="88" t="s">
        <v>2793</v>
      </c>
    </row>
    <row r="26" spans="1:6" s="79" customFormat="1" ht="61.5" customHeight="1">
      <c r="A26" s="78"/>
      <c r="B26" s="238"/>
      <c r="C26" s="238"/>
      <c r="D26" s="88" t="s">
        <v>2794</v>
      </c>
    </row>
    <row r="27" spans="1:6" s="79" customFormat="1" ht="61.5" customHeight="1">
      <c r="A27" s="78"/>
      <c r="B27" s="238"/>
      <c r="C27" s="238"/>
      <c r="D27" s="88" t="s">
        <v>2795</v>
      </c>
    </row>
    <row r="28" spans="1:6" s="79" customFormat="1" ht="60.75" customHeight="1">
      <c r="A28" s="78"/>
      <c r="B28" s="238"/>
      <c r="C28" s="238"/>
      <c r="D28" s="88" t="s">
        <v>2796</v>
      </c>
    </row>
    <row r="29" spans="1:6" s="79" customFormat="1" ht="76.5" customHeight="1">
      <c r="A29" s="78"/>
      <c r="B29" s="291" t="s">
        <v>2584</v>
      </c>
      <c r="C29" s="291"/>
      <c r="D29" s="291"/>
    </row>
    <row r="30" spans="1:6" s="79" customFormat="1" ht="75" customHeight="1">
      <c r="A30" s="78"/>
      <c r="B30" s="291" t="s">
        <v>766</v>
      </c>
      <c r="C30" s="291"/>
      <c r="D30" s="291"/>
    </row>
    <row r="31" spans="1:6" s="79" customFormat="1" ht="30" customHeight="1">
      <c r="A31" s="78"/>
      <c r="B31" s="87"/>
      <c r="C31" s="87"/>
      <c r="D31" s="87"/>
    </row>
    <row r="32" spans="1:6" s="86" customFormat="1" ht="123" customHeight="1">
      <c r="A32" s="78"/>
      <c r="B32" s="80" t="s">
        <v>750</v>
      </c>
      <c r="C32" s="300" t="s">
        <v>2827</v>
      </c>
      <c r="D32" s="300"/>
    </row>
    <row r="33" spans="1:4" s="86" customFormat="1" ht="30.95" customHeight="1">
      <c r="A33" s="84"/>
      <c r="B33" s="80"/>
      <c r="C33" s="85"/>
      <c r="D33" s="88" t="s">
        <v>2797</v>
      </c>
    </row>
    <row r="34" spans="1:4" s="86" customFormat="1" ht="30.95" customHeight="1">
      <c r="A34" s="84"/>
      <c r="B34" s="80"/>
      <c r="C34" s="85"/>
      <c r="D34" s="88" t="s">
        <v>2798</v>
      </c>
    </row>
    <row r="35" spans="1:4" s="86" customFormat="1" ht="30.95" customHeight="1">
      <c r="A35" s="84"/>
      <c r="B35" s="80"/>
      <c r="C35" s="85"/>
      <c r="D35" s="88" t="s">
        <v>2799</v>
      </c>
    </row>
    <row r="36" spans="1:4" s="86" customFormat="1" ht="30.95" customHeight="1">
      <c r="A36" s="84"/>
      <c r="B36" s="80"/>
      <c r="C36" s="85"/>
      <c r="D36" s="88" t="s">
        <v>2800</v>
      </c>
    </row>
    <row r="37" spans="1:4" s="86" customFormat="1" ht="30.95" customHeight="1">
      <c r="A37" s="84"/>
      <c r="B37" s="80"/>
      <c r="C37" s="234"/>
      <c r="D37" s="88" t="s">
        <v>2801</v>
      </c>
    </row>
    <row r="38" spans="1:4" s="86" customFormat="1" ht="30.95" customHeight="1">
      <c r="A38" s="84"/>
      <c r="B38" s="80"/>
      <c r="C38" s="234"/>
      <c r="D38" s="88" t="s">
        <v>2802</v>
      </c>
    </row>
    <row r="39" spans="1:4" s="86" customFormat="1" ht="30.95" customHeight="1">
      <c r="A39" s="84"/>
      <c r="B39" s="80"/>
      <c r="C39" s="234"/>
      <c r="D39" s="88" t="s">
        <v>2803</v>
      </c>
    </row>
    <row r="40" spans="1:4" s="86" customFormat="1" ht="30.95" customHeight="1">
      <c r="A40" s="84"/>
      <c r="B40" s="80"/>
      <c r="C40" s="234"/>
      <c r="D40" s="88" t="s">
        <v>2804</v>
      </c>
    </row>
    <row r="41" spans="1:4" s="86" customFormat="1" ht="30.95" customHeight="1">
      <c r="A41" s="84"/>
      <c r="B41" s="80"/>
      <c r="C41" s="85"/>
      <c r="D41" s="88" t="s">
        <v>2805</v>
      </c>
    </row>
    <row r="42" spans="1:4" s="79" customFormat="1" ht="23.1" customHeight="1">
      <c r="A42" s="84"/>
      <c r="B42" s="80"/>
      <c r="C42" s="85"/>
      <c r="D42" s="88" t="s">
        <v>2806</v>
      </c>
    </row>
    <row r="43" spans="1:4" s="79" customFormat="1" ht="32.1" customHeight="1">
      <c r="A43" s="84"/>
      <c r="B43" s="80"/>
      <c r="C43" s="85"/>
      <c r="D43" s="88" t="s">
        <v>2940</v>
      </c>
    </row>
    <row r="44" spans="1:4" s="78" customFormat="1" ht="84.75" customHeight="1">
      <c r="B44" s="77"/>
      <c r="C44" s="77"/>
      <c r="D44" s="92" t="s">
        <v>2376</v>
      </c>
    </row>
    <row r="45" spans="1:4" s="82" customFormat="1" ht="81.95" customHeight="1">
      <c r="A45" s="78"/>
      <c r="B45" s="80" t="s">
        <v>751</v>
      </c>
      <c r="C45" s="300" t="s">
        <v>752</v>
      </c>
      <c r="D45" s="300"/>
    </row>
    <row r="46" spans="1:4" s="86" customFormat="1" ht="29.1" customHeight="1">
      <c r="A46" s="84"/>
      <c r="B46" s="80"/>
      <c r="C46" s="85"/>
      <c r="D46" s="88" t="s">
        <v>2797</v>
      </c>
    </row>
    <row r="47" spans="1:4" s="86" customFormat="1" ht="29.1" customHeight="1">
      <c r="A47" s="84"/>
      <c r="B47" s="80"/>
      <c r="C47" s="85"/>
      <c r="D47" s="88" t="s">
        <v>2798</v>
      </c>
    </row>
    <row r="48" spans="1:4" s="86" customFormat="1" ht="29.1" customHeight="1">
      <c r="A48" s="84"/>
      <c r="B48" s="80"/>
      <c r="C48" s="85"/>
      <c r="D48" s="88" t="s">
        <v>2799</v>
      </c>
    </row>
    <row r="49" spans="1:4" s="86" customFormat="1" ht="29.1" customHeight="1">
      <c r="A49" s="84"/>
      <c r="B49" s="80"/>
      <c r="C49" s="85"/>
      <c r="D49" s="88" t="s">
        <v>2800</v>
      </c>
    </row>
    <row r="50" spans="1:4" s="86" customFormat="1" ht="29.1" customHeight="1">
      <c r="A50" s="84"/>
      <c r="B50" s="80"/>
      <c r="C50" s="234"/>
      <c r="D50" s="88" t="s">
        <v>2801</v>
      </c>
    </row>
    <row r="51" spans="1:4" s="86" customFormat="1" ht="29.1" customHeight="1">
      <c r="A51" s="84"/>
      <c r="B51" s="80"/>
      <c r="C51" s="234"/>
      <c r="D51" s="88" t="s">
        <v>2802</v>
      </c>
    </row>
    <row r="52" spans="1:4" s="86" customFormat="1" ht="29.1" customHeight="1">
      <c r="A52" s="84"/>
      <c r="B52" s="80"/>
      <c r="C52" s="234"/>
      <c r="D52" s="88" t="s">
        <v>2803</v>
      </c>
    </row>
    <row r="53" spans="1:4" s="86" customFormat="1" ht="29.1" customHeight="1">
      <c r="A53" s="84"/>
      <c r="B53" s="80"/>
      <c r="C53" s="234"/>
      <c r="D53" s="88" t="s">
        <v>2804</v>
      </c>
    </row>
    <row r="54" spans="1:4" s="86" customFormat="1" ht="29.1" customHeight="1">
      <c r="A54" s="84"/>
      <c r="B54" s="80"/>
      <c r="C54" s="234"/>
      <c r="D54" s="88" t="s">
        <v>2805</v>
      </c>
    </row>
    <row r="55" spans="1:4" s="86" customFormat="1" ht="29.1" customHeight="1">
      <c r="A55" s="84"/>
      <c r="B55" s="80"/>
      <c r="C55" s="234"/>
      <c r="D55" s="88" t="s">
        <v>2806</v>
      </c>
    </row>
    <row r="56" spans="1:4" s="84" customFormat="1" ht="50.1" customHeight="1">
      <c r="B56" s="80"/>
      <c r="C56" s="85"/>
      <c r="D56" s="88" t="s">
        <v>2940</v>
      </c>
    </row>
    <row r="57" spans="1:4" s="82" customFormat="1" ht="35.25" customHeight="1">
      <c r="A57" s="78"/>
      <c r="B57" s="80" t="s">
        <v>753</v>
      </c>
      <c r="C57" s="300" t="s">
        <v>2809</v>
      </c>
      <c r="D57" s="300"/>
    </row>
    <row r="58" spans="1:4" s="84" customFormat="1" ht="90" customHeight="1">
      <c r="B58" s="80"/>
      <c r="C58" s="85"/>
      <c r="D58" s="88" t="s">
        <v>2810</v>
      </c>
    </row>
    <row r="59" spans="1:4" s="78" customFormat="1" ht="210" customHeight="1">
      <c r="B59" s="80" t="s">
        <v>754</v>
      </c>
      <c r="C59" s="300" t="s">
        <v>2583</v>
      </c>
      <c r="D59" s="300"/>
    </row>
    <row r="60" spans="1:4" ht="228" customHeight="1" thickBot="1">
      <c r="A60" s="78"/>
      <c r="B60" s="80" t="s">
        <v>755</v>
      </c>
      <c r="C60" s="300" t="s">
        <v>2811</v>
      </c>
      <c r="D60" s="300"/>
    </row>
    <row r="61" spans="1:4" s="83" customFormat="1" ht="69.95" customHeight="1" thickTop="1">
      <c r="A61" s="296" t="s">
        <v>756</v>
      </c>
      <c r="B61" s="296"/>
      <c r="C61" s="296"/>
      <c r="D61" s="296"/>
    </row>
    <row r="62" spans="1:4" s="79" customFormat="1" ht="39.950000000000003" customHeight="1">
      <c r="A62" s="78"/>
      <c r="B62" s="299" t="s">
        <v>763</v>
      </c>
      <c r="C62" s="299"/>
      <c r="D62" s="299"/>
    </row>
    <row r="63" spans="1:4" s="79" customFormat="1" ht="108" customHeight="1">
      <c r="A63" s="78"/>
      <c r="B63" s="291" t="s">
        <v>2813</v>
      </c>
      <c r="C63" s="291"/>
      <c r="D63" s="291"/>
    </row>
    <row r="64" spans="1:4" s="82" customFormat="1" ht="32.1" customHeight="1">
      <c r="A64" s="81"/>
      <c r="B64" s="147" t="s">
        <v>757</v>
      </c>
      <c r="C64" s="298" t="s">
        <v>2823</v>
      </c>
      <c r="D64" s="298"/>
    </row>
    <row r="65" spans="1:4" s="82" customFormat="1" ht="32.1" customHeight="1">
      <c r="A65" s="81"/>
      <c r="B65" s="147" t="s">
        <v>758</v>
      </c>
      <c r="C65" s="298" t="s">
        <v>2824</v>
      </c>
      <c r="D65" s="298"/>
    </row>
    <row r="66" spans="1:4" s="82" customFormat="1" ht="32.1" customHeight="1">
      <c r="A66" s="81"/>
      <c r="B66" s="147" t="s">
        <v>759</v>
      </c>
      <c r="C66" s="298" t="s">
        <v>2825</v>
      </c>
      <c r="D66" s="298"/>
    </row>
    <row r="67" spans="1:4" s="78" customFormat="1" ht="73.5" customHeight="1">
      <c r="A67" s="81"/>
      <c r="B67" s="147" t="s">
        <v>760</v>
      </c>
      <c r="C67" s="292" t="s">
        <v>2820</v>
      </c>
      <c r="D67" s="292"/>
    </row>
    <row r="68" spans="1:4" s="78" customFormat="1" ht="63" customHeight="1">
      <c r="A68" s="81"/>
      <c r="B68" s="147" t="s">
        <v>761</v>
      </c>
      <c r="C68" s="292" t="s">
        <v>2821</v>
      </c>
      <c r="D68" s="292"/>
    </row>
    <row r="69" spans="1:4" ht="63" customHeight="1">
      <c r="B69" s="147" t="s">
        <v>762</v>
      </c>
      <c r="C69" s="292" t="s">
        <v>2822</v>
      </c>
      <c r="D69" s="292"/>
    </row>
    <row r="70" spans="1:4" ht="63" customHeight="1">
      <c r="B70" s="291" t="s">
        <v>2826</v>
      </c>
      <c r="C70" s="291"/>
      <c r="D70" s="291"/>
    </row>
    <row r="71" spans="1:4" s="79" customFormat="1" ht="141.94999999999999" customHeight="1">
      <c r="A71" s="78"/>
      <c r="B71" s="291" t="s">
        <v>2830</v>
      </c>
      <c r="C71" s="291"/>
      <c r="D71" s="291"/>
    </row>
    <row r="72" spans="1:4" s="146" customFormat="1" ht="18" customHeight="1">
      <c r="A72" s="144"/>
      <c r="B72" s="145"/>
      <c r="C72" s="145"/>
      <c r="D72" s="145"/>
    </row>
    <row r="73" spans="1:4" s="96" customFormat="1" ht="51.75" customHeight="1">
      <c r="A73" s="95"/>
      <c r="B73" s="293" t="s">
        <v>2383</v>
      </c>
      <c r="C73" s="293"/>
      <c r="D73" s="293"/>
    </row>
    <row r="74" spans="1:4" s="96" customFormat="1" ht="117" customHeight="1">
      <c r="A74" s="95"/>
      <c r="B74" s="294" t="s">
        <v>2812</v>
      </c>
      <c r="C74" s="294"/>
      <c r="D74" s="294"/>
    </row>
    <row r="75" spans="1:4" s="98" customFormat="1">
      <c r="A75" s="97"/>
    </row>
    <row r="76" spans="1:4" s="91" customFormat="1">
      <c r="A76" s="90"/>
    </row>
    <row r="77" spans="1:4" s="91" customFormat="1">
      <c r="A77" s="90"/>
    </row>
    <row r="78" spans="1:4" s="91" customFormat="1">
      <c r="A78" s="90"/>
    </row>
    <row r="79" spans="1:4" s="91" customFormat="1">
      <c r="A79" s="90"/>
    </row>
    <row r="80" spans="1:4" s="91" customFormat="1">
      <c r="A80" s="90"/>
    </row>
    <row r="81" spans="1:1" s="91" customFormat="1">
      <c r="A81" s="90"/>
    </row>
    <row r="82" spans="1:1" s="91" customFormat="1">
      <c r="A82" s="90"/>
    </row>
    <row r="83" spans="1:1" s="91" customFormat="1">
      <c r="A83" s="90"/>
    </row>
    <row r="84" spans="1:1" s="91" customFormat="1">
      <c r="A84" s="90"/>
    </row>
    <row r="85" spans="1:1" s="91" customFormat="1">
      <c r="A85" s="90"/>
    </row>
    <row r="86" spans="1:1" s="91" customFormat="1">
      <c r="A86" s="90"/>
    </row>
    <row r="87" spans="1:1" s="91" customFormat="1">
      <c r="A87" s="90"/>
    </row>
    <row r="88" spans="1:1" s="91" customFormat="1">
      <c r="A88" s="90"/>
    </row>
    <row r="89" spans="1:1" s="91" customFormat="1">
      <c r="A89" s="90"/>
    </row>
    <row r="90" spans="1:1" s="91" customFormat="1">
      <c r="A90" s="90"/>
    </row>
    <row r="91" spans="1:1" s="91" customFormat="1">
      <c r="A91" s="90"/>
    </row>
    <row r="92" spans="1:1" s="91" customFormat="1">
      <c r="A92" s="90"/>
    </row>
    <row r="93" spans="1:1" s="91" customFormat="1">
      <c r="A93" s="90"/>
    </row>
    <row r="94" spans="1:1" s="91" customFormat="1">
      <c r="A94" s="90"/>
    </row>
    <row r="95" spans="1:1" s="91" customFormat="1">
      <c r="A95" s="90"/>
    </row>
    <row r="96" spans="1:1" s="91" customFormat="1">
      <c r="A96" s="90"/>
    </row>
    <row r="97" spans="1:1" s="91" customFormat="1">
      <c r="A97" s="90"/>
    </row>
    <row r="98" spans="1:1" s="91" customFormat="1">
      <c r="A98" s="90"/>
    </row>
    <row r="99" spans="1:1" s="91" customFormat="1">
      <c r="A99" s="90"/>
    </row>
    <row r="100" spans="1:1" s="91" customFormat="1">
      <c r="A100" s="90"/>
    </row>
    <row r="101" spans="1:1" s="91" customFormat="1">
      <c r="A101" s="90"/>
    </row>
    <row r="102" spans="1:1" s="91" customFormat="1">
      <c r="A102" s="90"/>
    </row>
    <row r="103" spans="1:1" s="91" customFormat="1">
      <c r="A103" s="90"/>
    </row>
    <row r="104" spans="1:1" s="91" customFormat="1">
      <c r="A104" s="90"/>
    </row>
    <row r="105" spans="1:1" s="91" customFormat="1">
      <c r="A105" s="90"/>
    </row>
    <row r="106" spans="1:1" s="91" customFormat="1">
      <c r="A106" s="90"/>
    </row>
    <row r="107" spans="1:1" s="91" customFormat="1">
      <c r="A107" s="90"/>
    </row>
    <row r="108" spans="1:1" s="91" customFormat="1">
      <c r="A108" s="90"/>
    </row>
    <row r="109" spans="1:1" s="91" customFormat="1">
      <c r="A109" s="90"/>
    </row>
    <row r="110" spans="1:1" s="91" customFormat="1">
      <c r="A110" s="90"/>
    </row>
    <row r="111" spans="1:1" s="91" customFormat="1">
      <c r="A111" s="90"/>
    </row>
    <row r="112" spans="1:1" s="91" customFormat="1">
      <c r="A112" s="90"/>
    </row>
    <row r="113" spans="1:1" s="91" customFormat="1">
      <c r="A113" s="90"/>
    </row>
    <row r="114" spans="1:1" s="91" customFormat="1">
      <c r="A114" s="90"/>
    </row>
    <row r="115" spans="1:1" s="91" customFormat="1">
      <c r="A115" s="90"/>
    </row>
    <row r="116" spans="1:1" s="91" customFormat="1">
      <c r="A116" s="90"/>
    </row>
    <row r="117" spans="1:1" s="91" customFormat="1">
      <c r="A117" s="90"/>
    </row>
    <row r="118" spans="1:1" s="91" customFormat="1">
      <c r="A118" s="90"/>
    </row>
    <row r="119" spans="1:1" s="91" customFormat="1">
      <c r="A119" s="90"/>
    </row>
    <row r="120" spans="1:1" s="91" customFormat="1">
      <c r="A120" s="90"/>
    </row>
    <row r="121" spans="1:1" s="91" customFormat="1">
      <c r="A121" s="90"/>
    </row>
    <row r="122" spans="1:1" s="91" customFormat="1">
      <c r="A122" s="90"/>
    </row>
    <row r="123" spans="1:1" s="91" customFormat="1">
      <c r="A123" s="90"/>
    </row>
    <row r="124" spans="1:1" s="91" customFormat="1">
      <c r="A124" s="90"/>
    </row>
    <row r="125" spans="1:1" s="91" customFormat="1">
      <c r="A125" s="90"/>
    </row>
    <row r="126" spans="1:1" s="91" customFormat="1">
      <c r="A126" s="90"/>
    </row>
    <row r="127" spans="1:1" s="91" customFormat="1">
      <c r="A127" s="90"/>
    </row>
    <row r="128" spans="1:1" s="91" customFormat="1">
      <c r="A128" s="90"/>
    </row>
    <row r="129" spans="1:1" s="91" customFormat="1">
      <c r="A129" s="90"/>
    </row>
    <row r="130" spans="1:1" s="91" customFormat="1">
      <c r="A130" s="90"/>
    </row>
    <row r="131" spans="1:1" s="91" customFormat="1">
      <c r="A131" s="90"/>
    </row>
    <row r="132" spans="1:1" s="91" customFormat="1">
      <c r="A132" s="90"/>
    </row>
    <row r="133" spans="1:1" s="91" customFormat="1">
      <c r="A133" s="90"/>
    </row>
    <row r="134" spans="1:1" s="91" customFormat="1">
      <c r="A134" s="90"/>
    </row>
    <row r="135" spans="1:1" s="91" customFormat="1">
      <c r="A135" s="90"/>
    </row>
    <row r="136" spans="1:1" s="91" customFormat="1">
      <c r="A136" s="90"/>
    </row>
    <row r="137" spans="1:1" s="91" customFormat="1">
      <c r="A137" s="90"/>
    </row>
    <row r="138" spans="1:1" s="91" customFormat="1">
      <c r="A138" s="90"/>
    </row>
    <row r="139" spans="1:1" s="91" customFormat="1">
      <c r="A139" s="90"/>
    </row>
  </sheetData>
  <mergeCells count="42">
    <mergeCell ref="B9:D9"/>
    <mergeCell ref="B3:D3"/>
    <mergeCell ref="B6:D6"/>
    <mergeCell ref="B15:D15"/>
    <mergeCell ref="A1:D1"/>
    <mergeCell ref="B7:D7"/>
    <mergeCell ref="B8:D8"/>
    <mergeCell ref="B10:D10"/>
    <mergeCell ref="A12:D12"/>
    <mergeCell ref="B14:D14"/>
    <mergeCell ref="B4:D4"/>
    <mergeCell ref="B2:D2"/>
    <mergeCell ref="C67:D67"/>
    <mergeCell ref="B63:D63"/>
    <mergeCell ref="B62:D62"/>
    <mergeCell ref="B18:D18"/>
    <mergeCell ref="B17:D17"/>
    <mergeCell ref="C60:D60"/>
    <mergeCell ref="B22:D22"/>
    <mergeCell ref="B30:D30"/>
    <mergeCell ref="C32:D32"/>
    <mergeCell ref="C45:D45"/>
    <mergeCell ref="C57:D57"/>
    <mergeCell ref="C59:D59"/>
    <mergeCell ref="B23:D23"/>
    <mergeCell ref="B29:D29"/>
    <mergeCell ref="B70:D70"/>
    <mergeCell ref="C68:D68"/>
    <mergeCell ref="B73:D73"/>
    <mergeCell ref="B74:D74"/>
    <mergeCell ref="B5:D5"/>
    <mergeCell ref="A13:D13"/>
    <mergeCell ref="A16:D16"/>
    <mergeCell ref="A21:D21"/>
    <mergeCell ref="A61:D61"/>
    <mergeCell ref="C69:D69"/>
    <mergeCell ref="B71:D71"/>
    <mergeCell ref="B19:D19"/>
    <mergeCell ref="B20:D20"/>
    <mergeCell ref="C64:D64"/>
    <mergeCell ref="C65:D65"/>
    <mergeCell ref="C66:D66"/>
  </mergeCells>
  <hyperlinks>
    <hyperlink ref="B7" location="'Measure Selection Tool'!A1" display="3)  Measure Selection Tool"/>
    <hyperlink ref="B8" location="'Summary Sheet'!A1" display="4)  Summary"/>
    <hyperlink ref="B10" location="'Links to Source Documents'!A1" display="5) Links to Source Documents"/>
    <hyperlink ref="B9" location="'Measure Crosswalk'!A1" display="4)  Measure Crosswalk"/>
    <hyperlink ref="C9" location="'Measure Crosswalk'!A1" display="'Measure Crosswalk'!A1"/>
    <hyperlink ref="D9" location="'Measure Crosswalk'!A1" display="'Measure Crosswalk'!A1"/>
  </hyperlinks>
  <pageMargins left="0.7" right="0.7" top="0.75" bottom="0.75" header="0.3" footer="0.3"/>
  <pageSetup scale="36" orientation="portrait" r:id="rId1"/>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dimension ref="A1:V68"/>
  <sheetViews>
    <sheetView workbookViewId="0">
      <selection sqref="A1:D1"/>
    </sheetView>
  </sheetViews>
  <sheetFormatPr defaultColWidth="8.85546875" defaultRowHeight="15"/>
  <cols>
    <col min="1" max="1" width="8.85546875" style="1"/>
    <col min="2" max="3" width="34.7109375" style="6" customWidth="1"/>
    <col min="4" max="4" width="12.42578125" style="7" customWidth="1"/>
    <col min="5" max="5" width="15.28515625" style="7" customWidth="1"/>
    <col min="6" max="12" width="17.42578125" style="8" customWidth="1"/>
    <col min="13" max="13" width="19.7109375" style="7" bestFit="1" customWidth="1"/>
    <col min="14" max="14" width="18.140625" style="7" customWidth="1"/>
    <col min="15" max="15" width="13" customWidth="1"/>
    <col min="16" max="16" width="13.42578125" customWidth="1"/>
    <col min="17" max="17" width="13.7109375" customWidth="1"/>
    <col min="18" max="18" width="17.140625" customWidth="1"/>
    <col min="19" max="19" width="18.7109375" customWidth="1"/>
    <col min="20" max="20" width="14.42578125" customWidth="1"/>
    <col min="21" max="21" width="13.140625" customWidth="1"/>
    <col min="22" max="22" width="14.140625" customWidth="1"/>
  </cols>
  <sheetData>
    <row r="1" spans="1:22" ht="36.75" customHeight="1">
      <c r="A1" s="312" t="s">
        <v>24</v>
      </c>
      <c r="B1" s="313"/>
      <c r="C1" s="313"/>
      <c r="D1" s="313"/>
      <c r="E1" s="20" t="s">
        <v>23</v>
      </c>
      <c r="F1" s="309" t="s">
        <v>114</v>
      </c>
      <c r="G1" s="310"/>
      <c r="H1" s="310"/>
      <c r="I1" s="310"/>
      <c r="J1" s="310"/>
      <c r="K1" s="310"/>
      <c r="L1" s="310"/>
      <c r="M1" s="311" t="s">
        <v>25</v>
      </c>
      <c r="N1" s="310"/>
      <c r="O1" s="310"/>
      <c r="P1" s="310"/>
      <c r="Q1" s="310"/>
      <c r="R1" s="310"/>
      <c r="S1" s="310"/>
      <c r="T1" s="310"/>
      <c r="U1" s="310"/>
      <c r="V1" s="310"/>
    </row>
    <row r="2" spans="1:22" s="19" customFormat="1" ht="199.5">
      <c r="A2" s="14" t="s">
        <v>14</v>
      </c>
      <c r="B2" s="15" t="s">
        <v>0</v>
      </c>
      <c r="C2" s="15" t="s">
        <v>26</v>
      </c>
      <c r="D2" s="16" t="s">
        <v>3</v>
      </c>
      <c r="E2" s="17" t="s">
        <v>17</v>
      </c>
      <c r="F2" s="18" t="s">
        <v>115</v>
      </c>
      <c r="G2" s="18" t="s">
        <v>116</v>
      </c>
      <c r="H2" s="18" t="s">
        <v>117</v>
      </c>
      <c r="I2" s="18" t="s">
        <v>120</v>
      </c>
      <c r="J2" s="18" t="s">
        <v>121</v>
      </c>
      <c r="K2" s="18" t="s">
        <v>118</v>
      </c>
      <c r="L2" s="18" t="s">
        <v>119</v>
      </c>
      <c r="M2" s="18" t="s">
        <v>123</v>
      </c>
      <c r="N2" s="18" t="s">
        <v>124</v>
      </c>
      <c r="O2" s="18" t="s">
        <v>125</v>
      </c>
      <c r="P2" s="18" t="s">
        <v>126</v>
      </c>
      <c r="Q2" s="18" t="s">
        <v>127</v>
      </c>
      <c r="R2" s="18" t="s">
        <v>128</v>
      </c>
      <c r="S2" s="18" t="s">
        <v>129</v>
      </c>
      <c r="T2" s="18" t="s">
        <v>130</v>
      </c>
      <c r="U2" s="18" t="s">
        <v>131</v>
      </c>
      <c r="V2" s="18" t="s">
        <v>132</v>
      </c>
    </row>
    <row r="3" spans="1:22">
      <c r="A3" s="3" t="e">
        <f>Table1[[#This Row],['#]]</f>
        <v>#VALUE!</v>
      </c>
      <c r="B3" s="2" t="e">
        <f>Table1[[#This Row],[Measure Name]]</f>
        <v>#VALUE!</v>
      </c>
      <c r="C3" s="21" t="e">
        <f>Table1[[#This Row],[NQF Number]]</f>
        <v>#VALUE!</v>
      </c>
      <c r="D3" s="3" t="e">
        <f>Table1[[#This Row],[Steward]]</f>
        <v>#VALUE!</v>
      </c>
      <c r="E3" s="2" t="e">
        <f>COUNTIF(#REF!,"Yes")</f>
        <v>#REF!</v>
      </c>
      <c r="F3" s="5" t="s">
        <v>1</v>
      </c>
      <c r="G3" s="5"/>
      <c r="H3" s="5"/>
      <c r="I3" s="5"/>
      <c r="J3" s="5"/>
      <c r="K3" s="5"/>
      <c r="L3" s="5"/>
      <c r="M3" s="2" t="e">
        <f>IF(Table15[[#This Row],[NQF Number]]&gt;0,IF(ISNA(VLOOKUP(Table15[[#This Row],[NQF Number]],#REF!,5,FALSE))=TRUE,"Not Found",VLOOKUP(Table15[[#This Row],[NQF Number]],#REF!,5,FALSE)),"No NQF Number")</f>
        <v>#VALUE!</v>
      </c>
      <c r="N3" s="3"/>
      <c r="O3" s="3"/>
      <c r="P3" s="3"/>
      <c r="Q3" s="3"/>
      <c r="R3" s="3"/>
      <c r="S3" s="3"/>
      <c r="T3" s="3"/>
      <c r="U3" s="3"/>
      <c r="V3" s="3"/>
    </row>
    <row r="4" spans="1:22">
      <c r="A4" s="3" t="e">
        <f>Table1[[#This Row],['#]]</f>
        <v>#VALUE!</v>
      </c>
      <c r="B4" s="2" t="e">
        <f>Table1[[#This Row],[Measure Name]]</f>
        <v>#VALUE!</v>
      </c>
      <c r="C4" s="21" t="e">
        <f>Table1[[#This Row],[NQF Number]]</f>
        <v>#VALUE!</v>
      </c>
      <c r="D4" s="3" t="e">
        <f>Table1[[#This Row],[Steward]]</f>
        <v>#VALUE!</v>
      </c>
      <c r="E4" s="2" t="e">
        <f>COUNTIF(#REF!,"Yes")</f>
        <v>#REF!</v>
      </c>
      <c r="F4" s="5"/>
      <c r="G4" s="5"/>
      <c r="H4" s="5"/>
      <c r="I4" s="5"/>
      <c r="J4" s="5"/>
      <c r="K4" s="5"/>
      <c r="L4" s="5"/>
      <c r="M4" s="2" t="e">
        <f>IF(Table15[[#This Row],[NQF Number]]&gt;0,IF(ISNA(VLOOKUP(Table15[[#This Row],[NQF Number]],#REF!,5,FALSE))=TRUE,"Not Found",VLOOKUP(Table15[[#This Row],[NQF Number]],#REF!,5,FALSE)),"No NQF Number")</f>
        <v>#VALUE!</v>
      </c>
      <c r="N4" s="3"/>
      <c r="O4" s="3"/>
      <c r="P4" s="3"/>
      <c r="Q4" s="3"/>
      <c r="R4" s="3"/>
      <c r="S4" s="3"/>
      <c r="T4" s="3"/>
      <c r="U4" s="3"/>
      <c r="V4" s="3"/>
    </row>
    <row r="5" spans="1:22">
      <c r="A5" s="3" t="e">
        <f>Table1[[#This Row],['#]]</f>
        <v>#VALUE!</v>
      </c>
      <c r="B5" s="2" t="e">
        <f>Table1[[#This Row],[Measure Name]]</f>
        <v>#VALUE!</v>
      </c>
      <c r="C5" s="21" t="e">
        <f>Table1[[#This Row],[NQF Number]]</f>
        <v>#VALUE!</v>
      </c>
      <c r="D5" s="3" t="e">
        <f>Table1[[#This Row],[Steward]]</f>
        <v>#VALUE!</v>
      </c>
      <c r="E5" s="2" t="e">
        <f>COUNTIF(#REF!,"Yes")</f>
        <v>#REF!</v>
      </c>
      <c r="F5" s="3"/>
      <c r="G5" s="3"/>
      <c r="H5" s="3"/>
      <c r="I5" s="3"/>
      <c r="J5" s="3"/>
      <c r="K5" s="3"/>
      <c r="L5" s="3"/>
      <c r="M5" s="2" t="e">
        <f>IF(Table15[[#This Row],[NQF Number]]&gt;0,IF(ISNA(VLOOKUP(Table15[[#This Row],[NQF Number]],#REF!,5,FALSE))=TRUE,"Not Found",VLOOKUP(Table15[[#This Row],[NQF Number]],#REF!,5,FALSE)),"No NQF Number")</f>
        <v>#VALUE!</v>
      </c>
      <c r="N5" s="5"/>
      <c r="O5" s="3"/>
      <c r="P5" s="3"/>
      <c r="Q5" s="3"/>
      <c r="R5" s="3"/>
      <c r="S5" s="3"/>
      <c r="T5" s="3"/>
      <c r="U5" s="3"/>
      <c r="V5" s="3"/>
    </row>
    <row r="6" spans="1:22" ht="60">
      <c r="A6" s="3">
        <f>Table1[[#This Row],['#]]</f>
        <v>1</v>
      </c>
      <c r="B6" s="2" t="str">
        <f>Table1[[#This Row],[Measure Name]]</f>
        <v>Initiation and Engagement of Alcohol and Other Drug Dependence Treatment</v>
      </c>
      <c r="C6" s="21" t="str">
        <f>Table1[[#This Row],[NQF Number]]</f>
        <v>0004</v>
      </c>
      <c r="D6" s="3" t="str">
        <f>Table1[[#This Row],[Steward]]</f>
        <v>National Committee for Quality Assurance</v>
      </c>
      <c r="E6" s="2" t="e">
        <f>COUNTIF(#REF!,"Yes")</f>
        <v>#REF!</v>
      </c>
      <c r="F6" s="5"/>
      <c r="G6" s="5"/>
      <c r="H6" s="5"/>
      <c r="I6" s="5"/>
      <c r="J6" s="5"/>
      <c r="K6" s="5"/>
      <c r="L6" s="5"/>
      <c r="M6" s="2" t="e">
        <f>IF(Table15[[#This Row],[NQF Number]]&gt;0,IF(ISNA(VLOOKUP(Table15[[#This Row],[NQF Number]],#REF!,5,FALSE))=TRUE,"Not Found",VLOOKUP(Table15[[#This Row],[NQF Number]],#REF!,5,FALSE)),"No NQF Number")</f>
        <v>#REF!</v>
      </c>
      <c r="N6" s="3"/>
      <c r="O6" s="3"/>
      <c r="P6" s="3"/>
      <c r="Q6" s="3"/>
      <c r="R6" s="3"/>
      <c r="S6" s="3"/>
      <c r="T6" s="3"/>
      <c r="U6" s="3"/>
      <c r="V6" s="3"/>
    </row>
    <row r="7" spans="1:22" ht="60">
      <c r="A7" s="3">
        <f>Table1[[#This Row],['#]]</f>
        <v>2</v>
      </c>
      <c r="B7" s="2" t="str">
        <f>Table1[[#This Row],[Measure Name]]</f>
        <v>CAHPS® Clinician/Group Surveys - (Adult Primary Care, Pediatric Care, and Specialist Care Surveys)</v>
      </c>
      <c r="C7" s="21" t="str">
        <f>Table1[[#This Row],[NQF Number]]</f>
        <v>0005</v>
      </c>
      <c r="D7" s="3" t="str">
        <f>Table1[[#This Row],[Steward]]</f>
        <v>Agency for Healthcare Research and Quality</v>
      </c>
      <c r="E7" s="2" t="e">
        <f>COUNTIF(#REF!,"Yes")</f>
        <v>#REF!</v>
      </c>
      <c r="F7" s="5" t="s">
        <v>1</v>
      </c>
      <c r="G7" s="5"/>
      <c r="H7" s="5"/>
      <c r="I7" s="5"/>
      <c r="J7" s="5"/>
      <c r="K7" s="5"/>
      <c r="L7" s="5"/>
      <c r="M7" s="2" t="e">
        <f>IF(Table15[[#This Row],[NQF Number]]&gt;0,IF(ISNA(VLOOKUP(Table15[[#This Row],[NQF Number]],#REF!,5,FALSE))=TRUE,"Not Found",VLOOKUP(Table15[[#This Row],[NQF Number]],#REF!,5,FALSE)),"No NQF Number")</f>
        <v>#REF!</v>
      </c>
      <c r="N7" s="3"/>
      <c r="O7" s="3"/>
      <c r="P7" s="3"/>
      <c r="Q7" s="3"/>
      <c r="R7" s="3"/>
      <c r="S7" s="3"/>
      <c r="T7" s="3"/>
      <c r="U7" s="3"/>
      <c r="V7" s="3"/>
    </row>
    <row r="8" spans="1:22" ht="60">
      <c r="A8" s="3">
        <f>Table1[[#This Row],['#]]</f>
        <v>3</v>
      </c>
      <c r="B8" s="2" t="str">
        <f>Table1[[#This Row],[Measure Name]]</f>
        <v>Controlling High Blood Pressure</v>
      </c>
      <c r="C8" s="21" t="str">
        <f>Table1[[#This Row],[NQF Number]]</f>
        <v>0018</v>
      </c>
      <c r="D8" s="3" t="str">
        <f>Table1[[#This Row],[Steward]]</f>
        <v>National Committee for Quality Assurance</v>
      </c>
      <c r="E8" s="2" t="e">
        <f>COUNTIF(#REF!,"Yes")</f>
        <v>#REF!</v>
      </c>
      <c r="F8" s="5"/>
      <c r="G8" s="5"/>
      <c r="H8" s="5"/>
      <c r="I8" s="5"/>
      <c r="J8" s="5"/>
      <c r="K8" s="5"/>
      <c r="L8" s="5"/>
      <c r="M8" s="2" t="e">
        <f>IF(Table15[[#This Row],[NQF Number]]&gt;0,IF(ISNA(VLOOKUP(Table15[[#This Row],[NQF Number]],#REF!,5,FALSE))=TRUE,"Not Found",VLOOKUP(Table15[[#This Row],[NQF Number]],#REF!,5,FALSE)),"No NQF Number")</f>
        <v>#REF!</v>
      </c>
      <c r="N8" s="3"/>
      <c r="O8" s="3"/>
      <c r="P8" s="3"/>
      <c r="Q8" s="3"/>
      <c r="R8" s="3"/>
      <c r="S8" s="3"/>
      <c r="T8" s="3"/>
      <c r="U8" s="3"/>
      <c r="V8" s="3"/>
    </row>
    <row r="9" spans="1:22" ht="66.75" customHeight="1">
      <c r="A9" s="3">
        <f>Table1[[#This Row],['#]]</f>
        <v>4</v>
      </c>
      <c r="B9" s="2" t="str">
        <f>Table1[[#This Row],[Measure Name]]</f>
        <v>Weight Assessment and Counseling for Nutrition and Physical Activity for Children/ Adolescents</v>
      </c>
      <c r="C9" s="21" t="str">
        <f>Table1[[#This Row],[NQF Number]]</f>
        <v>0024</v>
      </c>
      <c r="D9" s="3" t="str">
        <f>Table1[[#This Row],[Steward]]</f>
        <v>National Committee for Quality Assurance</v>
      </c>
      <c r="E9" s="2" t="e">
        <f>COUNTIF(#REF!,"Yes")</f>
        <v>#REF!</v>
      </c>
      <c r="F9" s="5"/>
      <c r="G9" s="5"/>
      <c r="H9" s="5"/>
      <c r="I9" s="5"/>
      <c r="J9" s="5"/>
      <c r="K9" s="5"/>
      <c r="L9" s="5"/>
      <c r="M9" s="2" t="e">
        <f>IF(Table15[[#This Row],[NQF Number]]&gt;0,IF(ISNA(VLOOKUP(Table15[[#This Row],[NQF Number]],#REF!,5,FALSE))=TRUE,"Not Found",VLOOKUP(Table15[[#This Row],[NQF Number]],#REF!,5,FALSE)),"No NQF Number")</f>
        <v>#REF!</v>
      </c>
      <c r="N9" s="3" t="s">
        <v>1</v>
      </c>
      <c r="O9" s="3"/>
      <c r="P9" s="3"/>
      <c r="Q9" s="3"/>
      <c r="R9" s="3"/>
      <c r="S9" s="3"/>
      <c r="T9" s="3"/>
      <c r="U9" s="3"/>
      <c r="V9" s="3"/>
    </row>
    <row r="10" spans="1:22" ht="165">
      <c r="A10" s="3">
        <f>Table1[[#This Row],['#]]</f>
        <v>5</v>
      </c>
      <c r="B10" s="2" t="str">
        <f>Table1[[#This Row],[Measure Name]]</f>
        <v>Tobacco Use: Screening and Cessation Intervention</v>
      </c>
      <c r="C10" s="21" t="str">
        <f>Table1[[#This Row],[NQF Number]]</f>
        <v>0028</v>
      </c>
      <c r="D10" s="3" t="str">
        <f>Table1[[#This Row],[Steward]]</f>
        <v>AMA-PCPI (American Medical Association-convened Physician Consortium for Performance Improvement)</v>
      </c>
      <c r="E10" s="2" t="e">
        <f>COUNTIF(#REF!,"Yes")</f>
        <v>#REF!</v>
      </c>
      <c r="F10" s="5"/>
      <c r="G10" s="5"/>
      <c r="H10" s="5"/>
      <c r="I10" s="5"/>
      <c r="J10" s="5"/>
      <c r="K10" s="5"/>
      <c r="L10" s="5"/>
      <c r="M10" s="2" t="e">
        <f>IF(Table15[[#This Row],[NQF Number]]&gt;0,IF(ISNA(VLOOKUP(Table15[[#This Row],[NQF Number]],#REF!,5,FALSE))=TRUE,"Not Found",VLOOKUP(Table15[[#This Row],[NQF Number]],#REF!,5,FALSE)),"No NQF Number")</f>
        <v>#REF!</v>
      </c>
      <c r="N10" s="3"/>
      <c r="O10" s="3"/>
      <c r="P10" s="3"/>
      <c r="Q10" s="3"/>
      <c r="R10" s="3"/>
      <c r="S10" s="3"/>
      <c r="T10" s="3"/>
      <c r="U10" s="3"/>
      <c r="V10" s="3"/>
    </row>
    <row r="11" spans="1:22" ht="60">
      <c r="A11" s="3">
        <f>Table1[[#This Row],['#]]</f>
        <v>6</v>
      </c>
      <c r="B11" s="2" t="str">
        <f>Table1[[#This Row],[Measure Name]]</f>
        <v>Cervical Cancer Screening</v>
      </c>
      <c r="C11" s="21" t="str">
        <f>Table1[[#This Row],[NQF Number]]</f>
        <v>0032</v>
      </c>
      <c r="D11" s="3" t="str">
        <f>Table1[[#This Row],[Steward]]</f>
        <v>National Committee for Quality Assurance</v>
      </c>
      <c r="E11" s="2" t="e">
        <f>COUNTIF(#REF!,"Yes")</f>
        <v>#REF!</v>
      </c>
      <c r="F11" s="5"/>
      <c r="G11" s="5"/>
      <c r="H11" s="5"/>
      <c r="I11" s="5"/>
      <c r="J11" s="5"/>
      <c r="K11" s="5"/>
      <c r="L11" s="5"/>
      <c r="M11" s="2" t="e">
        <f>IF(Table15[[#This Row],[NQF Number]]&gt;0,IF(ISNA(VLOOKUP(Table15[[#This Row],[NQF Number]],#REF!,5,FALSE))=TRUE,"Not Found",VLOOKUP(Table15[[#This Row],[NQF Number]],#REF!,5,FALSE)),"No NQF Number")</f>
        <v>#REF!</v>
      </c>
      <c r="N11" s="3" t="s">
        <v>1</v>
      </c>
      <c r="O11" s="3"/>
      <c r="P11" s="3"/>
      <c r="Q11" s="3"/>
      <c r="R11" s="3"/>
      <c r="S11" s="3"/>
      <c r="T11" s="3"/>
      <c r="U11" s="3"/>
      <c r="V11" s="3"/>
    </row>
    <row r="12" spans="1:22" ht="60">
      <c r="A12" s="3">
        <f>Table1[[#This Row],['#]]</f>
        <v>7</v>
      </c>
      <c r="B12" s="2" t="str">
        <f>Table1[[#This Row],[Measure Name]]</f>
        <v>Chlamydia Screening</v>
      </c>
      <c r="C12" s="21" t="str">
        <f>Table1[[#This Row],[NQF Number]]</f>
        <v>0033</v>
      </c>
      <c r="D12" s="3" t="str">
        <f>Table1[[#This Row],[Steward]]</f>
        <v>National Committee for Quality Assurance</v>
      </c>
      <c r="E12" s="2" t="e">
        <f>COUNTIF(#REF!,"Yes")</f>
        <v>#REF!</v>
      </c>
      <c r="F12" s="5"/>
      <c r="G12" s="5"/>
      <c r="H12" s="5"/>
      <c r="I12" s="5"/>
      <c r="J12" s="5"/>
      <c r="K12" s="5"/>
      <c r="L12" s="5"/>
      <c r="M12" s="2" t="e">
        <f>IF(Table15[[#This Row],[NQF Number]]&gt;0,IF(ISNA(VLOOKUP(Table15[[#This Row],[NQF Number]],#REF!,5,FALSE))=TRUE,"Not Found",VLOOKUP(Table15[[#This Row],[NQF Number]],#REF!,5,FALSE)),"No NQF Number")</f>
        <v>#REF!</v>
      </c>
      <c r="N12" s="3"/>
      <c r="O12" s="3"/>
      <c r="P12" s="3"/>
      <c r="Q12" s="3"/>
      <c r="R12" s="3"/>
      <c r="S12" s="3"/>
      <c r="T12" s="3"/>
      <c r="U12" s="3"/>
      <c r="V12" s="3"/>
    </row>
    <row r="13" spans="1:22" ht="60">
      <c r="A13" s="3">
        <f>Table1[[#This Row],['#]]</f>
        <v>8</v>
      </c>
      <c r="B13" s="2" t="str">
        <f>Table1[[#This Row],[Measure Name]]</f>
        <v>Colorectal Cancer Screening</v>
      </c>
      <c r="C13" s="21" t="str">
        <f>Table1[[#This Row],[NQF Number]]</f>
        <v>0034</v>
      </c>
      <c r="D13" s="3" t="str">
        <f>Table1[[#This Row],[Steward]]</f>
        <v>National Committee for Quality Assurance</v>
      </c>
      <c r="E13" s="2" t="e">
        <f>COUNTIF(#REF!,"Yes")</f>
        <v>#REF!</v>
      </c>
      <c r="F13" s="5" t="s">
        <v>1</v>
      </c>
      <c r="G13" s="5"/>
      <c r="H13" s="5"/>
      <c r="I13" s="5"/>
      <c r="J13" s="5"/>
      <c r="K13" s="5"/>
      <c r="L13" s="5"/>
      <c r="M13" s="2" t="e">
        <f>IF(Table15[[#This Row],[NQF Number]]&gt;0,IF(ISNA(VLOOKUP(Table15[[#This Row],[NQF Number]],#REF!,5,FALSE))=TRUE,"Not Found",VLOOKUP(Table15[[#This Row],[NQF Number]],#REF!,5,FALSE)),"No NQF Number")</f>
        <v>#REF!</v>
      </c>
      <c r="N13" s="3"/>
      <c r="O13" s="3"/>
      <c r="P13" s="3"/>
      <c r="Q13" s="3"/>
      <c r="R13" s="3"/>
      <c r="S13" s="3"/>
      <c r="T13" s="3"/>
      <c r="U13" s="3"/>
      <c r="V13" s="3"/>
    </row>
    <row r="14" spans="1:22" ht="60">
      <c r="A14" s="3">
        <f>Table1[[#This Row],['#]]</f>
        <v>9</v>
      </c>
      <c r="B14" s="2" t="str">
        <f>Table1[[#This Row],[Measure Name]]</f>
        <v>Childhood Immunization Status</v>
      </c>
      <c r="C14" s="21" t="str">
        <f>Table1[[#This Row],[NQF Number]]</f>
        <v>0038</v>
      </c>
      <c r="D14" s="3" t="str">
        <f>Table1[[#This Row],[Steward]]</f>
        <v>National Committee for Quality Assurance</v>
      </c>
      <c r="E14" s="2" t="e">
        <f>COUNTIF(#REF!,"Yes")</f>
        <v>#REF!</v>
      </c>
      <c r="F14" s="5"/>
      <c r="G14" s="5"/>
      <c r="H14" s="5"/>
      <c r="I14" s="5"/>
      <c r="J14" s="5"/>
      <c r="K14" s="5"/>
      <c r="L14" s="5"/>
      <c r="M14" s="2" t="e">
        <f>IF(Table15[[#This Row],[NQF Number]]&gt;0,IF(ISNA(VLOOKUP(Table15[[#This Row],[NQF Number]],#REF!,5,FALSE))=TRUE,"Not Found",VLOOKUP(Table15[[#This Row],[NQF Number]],#REF!,5,FALSE)),"No NQF Number")</f>
        <v>#REF!</v>
      </c>
      <c r="N14" s="3"/>
      <c r="O14" s="3"/>
      <c r="P14" s="3"/>
      <c r="Q14" s="3"/>
      <c r="R14" s="3"/>
      <c r="S14" s="3"/>
      <c r="T14" s="3"/>
      <c r="U14" s="3"/>
      <c r="V14" s="3"/>
    </row>
    <row r="15" spans="1:22" ht="60">
      <c r="A15" s="3">
        <f>Table1[[#This Row],['#]]</f>
        <v>10</v>
      </c>
      <c r="B15" s="2" t="str">
        <f>Table1[[#This Row],[Measure Name]]</f>
        <v>Use of Imaging Studies for Low Back Pain</v>
      </c>
      <c r="C15" s="21" t="str">
        <f>Table1[[#This Row],[NQF Number]]</f>
        <v>0052</v>
      </c>
      <c r="D15" s="3" t="str">
        <f>Table1[[#This Row],[Steward]]</f>
        <v>National Committee for Quality Assurance</v>
      </c>
      <c r="E15" s="2" t="e">
        <f>COUNTIF(#REF!,"Yes")</f>
        <v>#REF!</v>
      </c>
      <c r="F15" s="5"/>
      <c r="G15" s="5"/>
      <c r="H15" s="5"/>
      <c r="I15" s="5"/>
      <c r="J15" s="5"/>
      <c r="K15" s="5"/>
      <c r="L15" s="5"/>
      <c r="M15" s="2" t="e">
        <f>IF(Table15[[#This Row],[NQF Number]]&gt;0,IF(ISNA(VLOOKUP(Table15[[#This Row],[NQF Number]],#REF!,5,FALSE))=TRUE,"Not Found",VLOOKUP(Table15[[#This Row],[NQF Number]],#REF!,5,FALSE)),"No NQF Number")</f>
        <v>#REF!</v>
      </c>
      <c r="N15" s="3"/>
      <c r="O15" s="3"/>
      <c r="P15" s="3"/>
      <c r="Q15" s="3"/>
      <c r="R15" s="3"/>
      <c r="S15" s="3"/>
      <c r="T15" s="3"/>
      <c r="U15" s="3"/>
      <c r="V15" s="3"/>
    </row>
    <row r="16" spans="1:22" ht="60">
      <c r="A16" s="3">
        <f>Table1[[#This Row],['#]]</f>
        <v>11</v>
      </c>
      <c r="B16" s="2" t="str">
        <f>Table1[[#This Row],[Measure Name]]</f>
        <v>Comprehensive Diabetes Care: Eye Exam</v>
      </c>
      <c r="C16" s="21" t="str">
        <f>Table1[[#This Row],[NQF Number]]</f>
        <v>0055</v>
      </c>
      <c r="D16" s="3" t="str">
        <f>Table1[[#This Row],[Steward]]</f>
        <v>National Committee for Quality Assurance</v>
      </c>
      <c r="E16" s="2" t="e">
        <f>COUNTIF(#REF!,"Yes")</f>
        <v>#REF!</v>
      </c>
      <c r="F16" s="5" t="s">
        <v>1</v>
      </c>
      <c r="G16" s="5"/>
      <c r="H16" s="5"/>
      <c r="I16" s="5"/>
      <c r="J16" s="5"/>
      <c r="K16" s="5"/>
      <c r="L16" s="5"/>
      <c r="M16" s="2" t="e">
        <f>IF(Table15[[#This Row],[NQF Number]]&gt;0,IF(ISNA(VLOOKUP(Table15[[#This Row],[NQF Number]],#REF!,5,FALSE))=TRUE,"Not Found",VLOOKUP(Table15[[#This Row],[NQF Number]],#REF!,5,FALSE)),"No NQF Number")</f>
        <v>#REF!</v>
      </c>
      <c r="N16" s="3"/>
      <c r="O16" s="3"/>
      <c r="P16" s="3"/>
      <c r="Q16" s="3"/>
      <c r="R16" s="3"/>
      <c r="S16" s="3"/>
      <c r="T16" s="3"/>
      <c r="U16" s="3"/>
      <c r="V16" s="3"/>
    </row>
    <row r="17" spans="1:22" ht="60">
      <c r="A17" s="3">
        <f>Table1[[#This Row],['#]]</f>
        <v>12</v>
      </c>
      <c r="B17" s="2" t="str">
        <f>Table1[[#This Row],[Measure Name]]</f>
        <v>Comprehensive Diabetes Care: Hemoglobin A1c (HbA1c) Poor Control (&gt;9.0%)</v>
      </c>
      <c r="C17" s="21" t="str">
        <f>Table1[[#This Row],[NQF Number]]</f>
        <v>0059</v>
      </c>
      <c r="D17" s="3" t="str">
        <f>Table1[[#This Row],[Steward]]</f>
        <v>National Committee for Quality Assurance</v>
      </c>
      <c r="E17" s="2" t="e">
        <f>COUNTIF(#REF!,"Yes")</f>
        <v>#REF!</v>
      </c>
      <c r="F17" s="5"/>
      <c r="G17" s="5"/>
      <c r="H17" s="5"/>
      <c r="I17" s="5"/>
      <c r="J17" s="5"/>
      <c r="K17" s="5"/>
      <c r="L17" s="5"/>
      <c r="M17" s="2" t="e">
        <f>IF(Table15[[#This Row],[NQF Number]]&gt;0,IF(ISNA(VLOOKUP(Table15[[#This Row],[NQF Number]],#REF!,5,FALSE))=TRUE,"Not Found",VLOOKUP(Table15[[#This Row],[NQF Number]],#REF!,5,FALSE)),"No NQF Number")</f>
        <v>#REF!</v>
      </c>
      <c r="N17" s="3"/>
      <c r="O17" s="3"/>
      <c r="P17" s="3"/>
      <c r="Q17" s="3"/>
      <c r="R17" s="3"/>
      <c r="S17" s="3"/>
      <c r="T17" s="3"/>
      <c r="U17" s="3"/>
      <c r="V17" s="3"/>
    </row>
    <row r="18" spans="1:22" ht="60">
      <c r="A18" s="3">
        <f>Table1[[#This Row],['#]]</f>
        <v>13</v>
      </c>
      <c r="B18" s="2" t="str">
        <f>Table1[[#This Row],[Measure Name]]</f>
        <v>Comprehensive Diabetes Care: Blood Pressure Control (&lt;140/90 mm Hg)</v>
      </c>
      <c r="C18" s="21" t="str">
        <f>Table1[[#This Row],[NQF Number]]</f>
        <v>0061</v>
      </c>
      <c r="D18" s="3" t="str">
        <f>Table1[[#This Row],[Steward]]</f>
        <v>National Committee for Quality Assurance</v>
      </c>
      <c r="E18" s="2" t="e">
        <f>COUNTIF(#REF!,"Yes")</f>
        <v>#REF!</v>
      </c>
      <c r="F18" s="5"/>
      <c r="G18" s="5"/>
      <c r="H18" s="5"/>
      <c r="I18" s="5"/>
      <c r="J18" s="5"/>
      <c r="K18" s="5"/>
      <c r="L18" s="5"/>
      <c r="M18" s="2" t="e">
        <f>IF(Table15[[#This Row],[NQF Number]]&gt;0,IF(ISNA(VLOOKUP(Table15[[#This Row],[NQF Number]],#REF!,5,FALSE))=TRUE,"Not Found",VLOOKUP(Table15[[#This Row],[NQF Number]],#REF!,5,FALSE)),"No NQF Number")</f>
        <v>#REF!</v>
      </c>
      <c r="N18" s="3" t="s">
        <v>1</v>
      </c>
      <c r="O18" s="3"/>
      <c r="P18" s="3"/>
      <c r="Q18" s="3"/>
      <c r="R18" s="3"/>
      <c r="S18" s="3"/>
      <c r="T18" s="3"/>
      <c r="U18" s="3"/>
      <c r="V18" s="3"/>
    </row>
    <row r="19" spans="1:22" ht="60">
      <c r="A19" s="3">
        <f>Table1[[#This Row],['#]]</f>
        <v>14</v>
      </c>
      <c r="B19" s="2" t="str">
        <f>Table1[[#This Row],[Measure Name]]</f>
        <v>Comprehensive Diabetes Care: Medical Attention for Nephropathy</v>
      </c>
      <c r="C19" s="21" t="str">
        <f>Table1[[#This Row],[NQF Number]]</f>
        <v>0062</v>
      </c>
      <c r="D19" s="3" t="str">
        <f>Table1[[#This Row],[Steward]]</f>
        <v>National Committee for Quality Assurance</v>
      </c>
      <c r="E19" s="2" t="e">
        <f>COUNTIF(#REF!,"Yes")</f>
        <v>#REF!</v>
      </c>
      <c r="F19" s="5"/>
      <c r="G19" s="5"/>
      <c r="H19" s="5"/>
      <c r="I19" s="5"/>
      <c r="J19" s="5"/>
      <c r="K19" s="5"/>
      <c r="L19" s="5"/>
      <c r="M19" s="2" t="e">
        <f>IF(Table15[[#This Row],[NQF Number]]&gt;0,IF(ISNA(VLOOKUP(Table15[[#This Row],[NQF Number]],#REF!,5,FALSE))=TRUE,"Not Found",VLOOKUP(Table15[[#This Row],[NQF Number]],#REF!,5,FALSE)),"No NQF Number")</f>
        <v>#REF!</v>
      </c>
      <c r="N19" s="3"/>
      <c r="O19" s="3"/>
      <c r="P19" s="3"/>
      <c r="Q19" s="3"/>
      <c r="R19" s="3"/>
      <c r="S19" s="3"/>
      <c r="T19" s="3"/>
      <c r="U19" s="3"/>
      <c r="V19" s="3"/>
    </row>
    <row r="20" spans="1:22" ht="165">
      <c r="A20" s="3">
        <f>Table1[[#This Row],['#]]</f>
        <v>15</v>
      </c>
      <c r="B20" s="2" t="str">
        <f>Table1[[#This Row],[Measure Name]]</f>
        <v>Adult Major Depressive Disorder (MDD): Suicide Risk Assessment</v>
      </c>
      <c r="C20" s="21" t="str">
        <f>Table1[[#This Row],[NQF Number]]</f>
        <v>0104</v>
      </c>
      <c r="D20" s="3" t="str">
        <f>Table1[[#This Row],[Steward]]</f>
        <v>AMA-PCPI (American Medical Association-convened Physician Consortium for Performance Improvement)</v>
      </c>
      <c r="E20" s="2" t="e">
        <f>COUNTIF(#REF!,"Yes")</f>
        <v>#REF!</v>
      </c>
      <c r="F20" s="5"/>
      <c r="G20" s="5"/>
      <c r="H20" s="5"/>
      <c r="I20" s="5"/>
      <c r="J20" s="5"/>
      <c r="K20" s="5"/>
      <c r="L20" s="5"/>
      <c r="M20" s="2" t="e">
        <f>IF(Table15[[#This Row],[NQF Number]]&gt;0,IF(ISNA(VLOOKUP(Table15[[#This Row],[NQF Number]],#REF!,5,FALSE))=TRUE,"Not Found",VLOOKUP(Table15[[#This Row],[NQF Number]],#REF!,5,FALSE)),"No NQF Number")</f>
        <v>#REF!</v>
      </c>
      <c r="N20" s="3"/>
      <c r="O20" s="3"/>
      <c r="P20" s="3"/>
      <c r="Q20" s="3"/>
      <c r="R20" s="3"/>
      <c r="S20" s="3"/>
      <c r="T20" s="3"/>
      <c r="U20" s="3"/>
      <c r="V20" s="3"/>
    </row>
    <row r="21" spans="1:22" ht="60">
      <c r="A21" s="3">
        <f>Table1[[#This Row],['#]]</f>
        <v>16</v>
      </c>
      <c r="B21" s="2" t="str">
        <f>Table1[[#This Row],[Measure Name]]</f>
        <v>Anti-Depressant Medication Management</v>
      </c>
      <c r="C21" s="21" t="str">
        <f>Table1[[#This Row],[NQF Number]]</f>
        <v>0105</v>
      </c>
      <c r="D21" s="3" t="str">
        <f>Table1[[#This Row],[Steward]]</f>
        <v>National Committee for Quality Assurance</v>
      </c>
      <c r="E21" s="2" t="e">
        <f>COUNTIF(#REF!,"Yes")</f>
        <v>#REF!</v>
      </c>
      <c r="F21" s="5"/>
      <c r="G21" s="5"/>
      <c r="H21" s="5"/>
      <c r="I21" s="5"/>
      <c r="J21" s="5"/>
      <c r="K21" s="5"/>
      <c r="L21" s="5"/>
      <c r="M21" s="2" t="e">
        <f>IF(Table15[[#This Row],[NQF Number]]&gt;0,IF(ISNA(VLOOKUP(Table15[[#This Row],[NQF Number]],#REF!,5,FALSE))=TRUE,"Not Found",VLOOKUP(Table15[[#This Row],[NQF Number]],#REF!,5,FALSE)),"No NQF Number")</f>
        <v>#REF!</v>
      </c>
      <c r="N21" s="3"/>
      <c r="O21" s="3"/>
      <c r="P21" s="3"/>
      <c r="Q21" s="3"/>
      <c r="R21" s="3"/>
      <c r="S21" s="3"/>
      <c r="T21" s="3"/>
      <c r="U21" s="3"/>
      <c r="V21" s="3"/>
    </row>
    <row r="22" spans="1:22" ht="60">
      <c r="A22" s="3">
        <f>Table1[[#This Row],['#]]</f>
        <v>17</v>
      </c>
      <c r="B22" s="2" t="str">
        <f>Table1[[#This Row],[Measure Name]]</f>
        <v>Follow-Up Care for Children Prescribed Attention- Deficit/Hyperactivity Disorder Medication</v>
      </c>
      <c r="C22" s="21" t="str">
        <f>Table1[[#This Row],[NQF Number]]</f>
        <v>0108</v>
      </c>
      <c r="D22" s="3" t="str">
        <f>Table1[[#This Row],[Steward]]</f>
        <v>National Committee for Quality Assurance</v>
      </c>
      <c r="E22" s="2" t="e">
        <f>COUNTIF(#REF!,"Yes")</f>
        <v>#REF!</v>
      </c>
      <c r="F22" s="5" t="s">
        <v>1</v>
      </c>
      <c r="G22" s="5"/>
      <c r="H22" s="5"/>
      <c r="I22" s="5"/>
      <c r="J22" s="5"/>
      <c r="K22" s="5"/>
      <c r="L22" s="5"/>
      <c r="M22" s="2" t="e">
        <f>IF(Table15[[#This Row],[NQF Number]]&gt;0,IF(ISNA(VLOOKUP(Table15[[#This Row],[NQF Number]],#REF!,5,FALSE))=TRUE,"Not Found",VLOOKUP(Table15[[#This Row],[NQF Number]],#REF!,5,FALSE)),"No NQF Number")</f>
        <v>#REF!</v>
      </c>
      <c r="N22" s="3" t="s">
        <v>1</v>
      </c>
      <c r="O22" s="3"/>
      <c r="P22" s="3"/>
      <c r="Q22" s="3"/>
      <c r="R22" s="3"/>
      <c r="S22" s="3"/>
      <c r="T22" s="3"/>
      <c r="U22" s="3"/>
      <c r="V22" s="3"/>
    </row>
    <row r="23" spans="1:22" ht="60">
      <c r="A23" s="3">
        <f>Table1[[#This Row],['#]]</f>
        <v>18</v>
      </c>
      <c r="B23" s="2" t="str">
        <f>Table1[[#This Row],[Measure Name]]</f>
        <v>HAI-2: CAUTI: Cather-Associated Urinary Tract Infection</v>
      </c>
      <c r="C23" s="21" t="str">
        <f>Table1[[#This Row],[NQF Number]]</f>
        <v>0138</v>
      </c>
      <c r="D23" s="3" t="str">
        <f>Table1[[#This Row],[Steward]]</f>
        <v>Center for Disease Control and Prevention</v>
      </c>
      <c r="E23" s="2" t="e">
        <f>COUNTIF(#REF!,"Yes")</f>
        <v>#REF!</v>
      </c>
      <c r="F23" s="5"/>
      <c r="G23" s="5"/>
      <c r="H23" s="5"/>
      <c r="I23" s="5"/>
      <c r="J23" s="5"/>
      <c r="K23" s="5"/>
      <c r="L23" s="5"/>
      <c r="M23" s="2" t="e">
        <f>IF(Table15[[#This Row],[NQF Number]]&gt;0,IF(ISNA(VLOOKUP(Table15[[#This Row],[NQF Number]],#REF!,5,FALSE))=TRUE,"Not Found",VLOOKUP(Table15[[#This Row],[NQF Number]],#REF!,5,FALSE)),"No NQF Number")</f>
        <v>#REF!</v>
      </c>
      <c r="N23" s="3"/>
      <c r="O23" s="3"/>
      <c r="P23" s="3"/>
      <c r="Q23" s="3"/>
      <c r="R23" s="3"/>
      <c r="S23" s="3"/>
      <c r="T23" s="3"/>
      <c r="U23" s="3"/>
      <c r="V23" s="3"/>
    </row>
    <row r="24" spans="1:22" ht="60">
      <c r="A24" s="3">
        <f>Table1[[#This Row],['#]]</f>
        <v>19</v>
      </c>
      <c r="B24" s="2" t="str">
        <f>Table1[[#This Row],[Measure Name]]</f>
        <v>HAI-1: CLABSI: Central Line-Associated Blood Stream Infection</v>
      </c>
      <c r="C24" s="21" t="str">
        <f>Table1[[#This Row],[NQF Number]]</f>
        <v>0139</v>
      </c>
      <c r="D24" s="3" t="str">
        <f>Table1[[#This Row],[Steward]]</f>
        <v>Center for Disease Control and Prevention</v>
      </c>
      <c r="E24" s="2" t="e">
        <f>COUNTIF(#REF!,"Yes")</f>
        <v>#REF!</v>
      </c>
      <c r="F24" s="5" t="s">
        <v>1</v>
      </c>
      <c r="G24" s="5"/>
      <c r="H24" s="5"/>
      <c r="I24" s="5"/>
      <c r="J24" s="5"/>
      <c r="K24" s="5"/>
      <c r="L24" s="5"/>
      <c r="M24" s="2" t="e">
        <f>IF(Table15[[#This Row],[NQF Number]]&gt;0,IF(ISNA(VLOOKUP(Table15[[#This Row],[NQF Number]],#REF!,5,FALSE))=TRUE,"Not Found",VLOOKUP(Table15[[#This Row],[NQF Number]],#REF!,5,FALSE)),"No NQF Number")</f>
        <v>#REF!</v>
      </c>
      <c r="N24" s="3" t="s">
        <v>1</v>
      </c>
      <c r="O24" s="3"/>
      <c r="P24" s="3"/>
      <c r="Q24" s="3"/>
      <c r="R24" s="3"/>
      <c r="S24" s="3"/>
      <c r="T24" s="3"/>
      <c r="U24" s="3"/>
      <c r="V24" s="3"/>
    </row>
    <row r="25" spans="1:22" ht="60">
      <c r="A25" s="3">
        <f>Table1[[#This Row],['#]]</f>
        <v>20</v>
      </c>
      <c r="B25" s="2" t="str">
        <f>Table1[[#This Row],[Measure Name]]</f>
        <v>HCAHPS</v>
      </c>
      <c r="C25" s="21" t="str">
        <f>Table1[[#This Row],[NQF Number]]</f>
        <v>0166</v>
      </c>
      <c r="D25" s="3" t="str">
        <f>Table1[[#This Row],[Steward]]</f>
        <v>Centers for Medicare &amp; Medicaid Services</v>
      </c>
      <c r="E25" s="2" t="e">
        <f>COUNTIF(#REF!,"Yes")</f>
        <v>#REF!</v>
      </c>
      <c r="F25" s="5"/>
      <c r="G25" s="5"/>
      <c r="H25" s="5"/>
      <c r="I25" s="5"/>
      <c r="J25" s="5"/>
      <c r="K25" s="5"/>
      <c r="L25" s="5"/>
      <c r="M25" s="2" t="e">
        <f>IF(Table15[[#This Row],[NQF Number]]&gt;0,IF(ISNA(VLOOKUP(Table15[[#This Row],[NQF Number]],#REF!,5,FALSE))=TRUE,"Not Found",VLOOKUP(Table15[[#This Row],[NQF Number]],#REF!,5,FALSE)),"No NQF Number")</f>
        <v>#REF!</v>
      </c>
      <c r="N25" s="3"/>
      <c r="O25" s="3"/>
      <c r="P25" s="3"/>
      <c r="Q25" s="3"/>
      <c r="R25" s="3"/>
      <c r="S25" s="3"/>
      <c r="T25" s="3"/>
      <c r="U25" s="3"/>
      <c r="V25" s="3"/>
    </row>
    <row r="26" spans="1:22" ht="60">
      <c r="A26" s="3">
        <f>Table1[[#This Row],['#]]</f>
        <v>21</v>
      </c>
      <c r="B26" s="2" t="str">
        <f>Table1[[#This Row],[Measure Name]]</f>
        <v>READM-30-HF: Heart Failure Readmit</v>
      </c>
      <c r="C26" s="21" t="str">
        <f>Table1[[#This Row],[NQF Number]]</f>
        <v>0330</v>
      </c>
      <c r="D26" s="3" t="str">
        <f>Table1[[#This Row],[Steward]]</f>
        <v>Centers for Medicare &amp; Medicaid Services</v>
      </c>
      <c r="E26" s="2" t="e">
        <f>COUNTIF(#REF!,"Yes")</f>
        <v>#REF!</v>
      </c>
      <c r="F26" s="5"/>
      <c r="G26" s="5"/>
      <c r="H26" s="5"/>
      <c r="I26" s="5"/>
      <c r="J26" s="5"/>
      <c r="K26" s="5"/>
      <c r="L26" s="5"/>
      <c r="M26" s="2" t="e">
        <f>IF(Table15[[#This Row],[NQF Number]]&gt;0,IF(ISNA(VLOOKUP(Table15[[#This Row],[NQF Number]],#REF!,5,FALSE))=TRUE,"Not Found",VLOOKUP(Table15[[#This Row],[NQF Number]],#REF!,5,FALSE)),"No NQF Number")</f>
        <v>#REF!</v>
      </c>
      <c r="N26" s="3"/>
      <c r="O26" s="3"/>
      <c r="P26" s="3"/>
      <c r="Q26" s="3"/>
      <c r="R26" s="3"/>
      <c r="S26" s="3"/>
      <c r="T26" s="3"/>
      <c r="U26" s="3"/>
      <c r="V26" s="3"/>
    </row>
    <row r="27" spans="1:22" ht="60">
      <c r="A27" s="3">
        <f>Table1[[#This Row],['#]]</f>
        <v>22</v>
      </c>
      <c r="B27" s="2" t="str">
        <f>Table1[[#This Row],[Measure Name]]</f>
        <v>Screening for Clinical Depression and Follow-Up Plan</v>
      </c>
      <c r="C27" s="21" t="str">
        <f>Table1[[#This Row],[NQF Number]]</f>
        <v>0418</v>
      </c>
      <c r="D27" s="3" t="str">
        <f>Table1[[#This Row],[Steward]]</f>
        <v>Centers for Medicare &amp; Medicaid Services</v>
      </c>
      <c r="E27" s="2" t="e">
        <f>COUNTIF(#REF!,"Yes")</f>
        <v>#REF!</v>
      </c>
      <c r="F27" s="5" t="s">
        <v>1</v>
      </c>
      <c r="G27" s="5"/>
      <c r="H27" s="5"/>
      <c r="I27" s="5"/>
      <c r="J27" s="5"/>
      <c r="K27" s="5"/>
      <c r="L27" s="5"/>
      <c r="M27" s="2" t="e">
        <f>IF(Table15[[#This Row],[NQF Number]]&gt;0,IF(ISNA(VLOOKUP(Table15[[#This Row],[NQF Number]],#REF!,5,FALSE))=TRUE,"Not Found",VLOOKUP(Table15[[#This Row],[NQF Number]],#REF!,5,FALSE)),"No NQF Number")</f>
        <v>#REF!</v>
      </c>
      <c r="N27" s="3" t="s">
        <v>1</v>
      </c>
      <c r="O27" s="3"/>
      <c r="P27" s="3"/>
      <c r="Q27" s="3"/>
      <c r="R27" s="3"/>
      <c r="S27" s="3"/>
      <c r="T27" s="3"/>
      <c r="U27" s="3"/>
      <c r="V27" s="3"/>
    </row>
    <row r="28" spans="1:22" ht="30">
      <c r="A28" s="3">
        <f>Table1[[#This Row],['#]]</f>
        <v>23</v>
      </c>
      <c r="B28" s="2" t="str">
        <f>Table1[[#This Row],[Measure Name]]</f>
        <v>STK-4: Thrombolytic Therapy</v>
      </c>
      <c r="C28" s="21" t="str">
        <f>Table1[[#This Row],[NQF Number]]</f>
        <v>0437</v>
      </c>
      <c r="D28" s="3" t="str">
        <f>Table1[[#This Row],[Steward]]</f>
        <v>The Joint Commission</v>
      </c>
      <c r="E28" s="2" t="e">
        <f>COUNTIF(#REF!,"Yes")</f>
        <v>#REF!</v>
      </c>
      <c r="F28" s="5"/>
      <c r="G28" s="5"/>
      <c r="H28" s="5"/>
      <c r="I28" s="5"/>
      <c r="J28" s="5"/>
      <c r="K28" s="5"/>
      <c r="L28" s="5"/>
      <c r="M28" s="2" t="e">
        <f>IF(Table15[[#This Row],[NQF Number]]&gt;0,IF(ISNA(VLOOKUP(Table15[[#This Row],[NQF Number]],#REF!,5,FALSE))=TRUE,"Not Found",VLOOKUP(Table15[[#This Row],[NQF Number]],#REF!,5,FALSE)),"No NQF Number")</f>
        <v>#REF!</v>
      </c>
      <c r="N28" s="3" t="s">
        <v>1</v>
      </c>
      <c r="O28" s="3"/>
      <c r="P28" s="3"/>
      <c r="Q28" s="3"/>
      <c r="R28" s="3"/>
      <c r="S28" s="3"/>
      <c r="T28" s="3"/>
      <c r="U28" s="3"/>
      <c r="V28" s="3"/>
    </row>
    <row r="29" spans="1:22" ht="30">
      <c r="A29" s="3">
        <f>Table1[[#This Row],['#]]</f>
        <v>24</v>
      </c>
      <c r="B29" s="2" t="str">
        <f>Table1[[#This Row],[Measure Name]]</f>
        <v>Elective Delivery Prior to 39 Completed Weeks Gestation (PC-01)</v>
      </c>
      <c r="C29" s="21" t="str">
        <f>Table1[[#This Row],[NQF Number]]</f>
        <v>0469</v>
      </c>
      <c r="D29" s="3" t="str">
        <f>Table1[[#This Row],[Steward]]</f>
        <v>The Joint Commission</v>
      </c>
      <c r="E29" s="2" t="e">
        <f>COUNTIF(#REF!,"Yes")</f>
        <v>#REF!</v>
      </c>
      <c r="F29" s="5"/>
      <c r="G29" s="5"/>
      <c r="H29" s="5"/>
      <c r="I29" s="5"/>
      <c r="J29" s="5"/>
      <c r="K29" s="5"/>
      <c r="L29" s="5"/>
      <c r="M29" s="2" t="e">
        <f>IF(Table15[[#This Row],[NQF Number]]&gt;0,IF(ISNA(VLOOKUP(Table15[[#This Row],[NQF Number]],#REF!,5,FALSE))=TRUE,"Not Found",VLOOKUP(Table15[[#This Row],[NQF Number]],#REF!,5,FALSE)),"No NQF Number")</f>
        <v>#REF!</v>
      </c>
      <c r="N29" s="3"/>
      <c r="O29" s="3"/>
      <c r="P29" s="3"/>
      <c r="Q29" s="3"/>
      <c r="R29" s="3"/>
      <c r="S29" s="3"/>
      <c r="T29" s="3"/>
      <c r="U29" s="3"/>
      <c r="V29" s="3"/>
    </row>
    <row r="30" spans="1:22" ht="30">
      <c r="A30" s="3">
        <f>Table1[[#This Row],['#]]</f>
        <v>25</v>
      </c>
      <c r="B30" s="2" t="str">
        <f>Table1[[#This Row],[Measure Name]]</f>
        <v>Cesarean Rate for Nulliparous Singleton Vertex (PC-02)</v>
      </c>
      <c r="C30" s="21" t="str">
        <f>Table1[[#This Row],[NQF Number]]</f>
        <v>0471</v>
      </c>
      <c r="D30" s="3" t="str">
        <f>Table1[[#This Row],[Steward]]</f>
        <v>The Joint Commission</v>
      </c>
      <c r="E30" s="2" t="e">
        <f>COUNTIF(#REF!,"Yes")</f>
        <v>#REF!</v>
      </c>
      <c r="F30" s="4"/>
      <c r="G30" s="4"/>
      <c r="H30" s="4"/>
      <c r="I30" s="4"/>
      <c r="J30" s="4"/>
      <c r="K30" s="4"/>
      <c r="L30" s="4"/>
      <c r="M30" s="2" t="e">
        <f>IF(Table15[[#This Row],[NQF Number]]&gt;0,IF(ISNA(VLOOKUP(Table15[[#This Row],[NQF Number]],#REF!,5,FALSE))=TRUE,"Not Found",VLOOKUP(Table15[[#This Row],[NQF Number]],#REF!,5,FALSE)),"No NQF Number")</f>
        <v>#REF!</v>
      </c>
      <c r="N30" s="2"/>
      <c r="O30" s="3"/>
      <c r="P30" s="3"/>
      <c r="Q30" s="3"/>
      <c r="R30" s="3"/>
      <c r="S30" s="3"/>
      <c r="T30" s="3"/>
      <c r="U30" s="3"/>
      <c r="V30" s="3"/>
    </row>
    <row r="31" spans="1:22" ht="60">
      <c r="A31" s="3">
        <f>Table1[[#This Row],['#]]</f>
        <v>26</v>
      </c>
      <c r="B31" s="2" t="str">
        <f>Table1[[#This Row],[Measure Name]]</f>
        <v>PC-05: Exclusive Breast Milk Feeding
       PC-05a: Exclusive Breast Milk Feeding Considering Mother’s Choice</v>
      </c>
      <c r="C31" s="21" t="str">
        <f>Table1[[#This Row],[NQF Number]]</f>
        <v>0480</v>
      </c>
      <c r="D31" s="3" t="str">
        <f>Table1[[#This Row],[Steward]]</f>
        <v>The Joint Commission</v>
      </c>
      <c r="E31" s="2" t="e">
        <f>COUNTIF(#REF!,"Yes")</f>
        <v>#REF!</v>
      </c>
      <c r="F31" s="5"/>
      <c r="G31" s="5"/>
      <c r="H31" s="5"/>
      <c r="I31" s="5"/>
      <c r="J31" s="5"/>
      <c r="K31" s="5"/>
      <c r="L31" s="5"/>
      <c r="M31" s="2" t="e">
        <f>IF(Table15[[#This Row],[NQF Number]]&gt;0,IF(ISNA(VLOOKUP(Table15[[#This Row],[NQF Number]],#REF!,5,FALSE))=TRUE,"Not Found",VLOOKUP(Table15[[#This Row],[NQF Number]],#REF!,5,FALSE)),"No NQF Number")</f>
        <v>#REF!</v>
      </c>
      <c r="N31" s="3"/>
      <c r="O31" s="3"/>
      <c r="P31" s="3"/>
      <c r="Q31" s="3"/>
      <c r="R31" s="3"/>
      <c r="S31" s="3"/>
      <c r="T31" s="3"/>
      <c r="U31" s="3"/>
      <c r="V31" s="3"/>
    </row>
    <row r="32" spans="1:22" ht="60">
      <c r="A32" s="3">
        <f>Table1[[#This Row],['#]]</f>
        <v>27</v>
      </c>
      <c r="B32" s="2" t="str">
        <f>Table1[[#This Row],[Measure Name]]</f>
        <v>READM-30-AMI: Heart Attack Readmit</v>
      </c>
      <c r="C32" s="21" t="str">
        <f>Table1[[#This Row],[NQF Number]]</f>
        <v>0505</v>
      </c>
      <c r="D32" s="3" t="str">
        <f>Table1[[#This Row],[Steward]]</f>
        <v>Centers for Medicare &amp; Medicaid Services</v>
      </c>
      <c r="E32" s="2" t="e">
        <f>COUNTIF(#REF!,"Yes")</f>
        <v>#REF!</v>
      </c>
      <c r="F32" s="5"/>
      <c r="G32" s="5"/>
      <c r="H32" s="5"/>
      <c r="I32" s="5"/>
      <c r="J32" s="5"/>
      <c r="K32" s="5"/>
      <c r="L32" s="5"/>
      <c r="M32" s="2" t="e">
        <f>IF(Table15[[#This Row],[NQF Number]]&gt;0,IF(ISNA(VLOOKUP(Table15[[#This Row],[NQF Number]],#REF!,5,FALSE))=TRUE,"Not Found",VLOOKUP(Table15[[#This Row],[NQF Number]],#REF!,5,FALSE)),"No NQF Number")</f>
        <v>#REF!</v>
      </c>
      <c r="N32" s="3"/>
      <c r="O32" s="3"/>
      <c r="P32" s="3"/>
      <c r="Q32" s="3"/>
      <c r="R32" s="3"/>
      <c r="S32" s="3"/>
      <c r="T32" s="3"/>
      <c r="U32" s="3"/>
      <c r="V32" s="3"/>
    </row>
    <row r="33" spans="1:22" ht="60">
      <c r="A33" s="3">
        <f>Table1[[#This Row],['#]]</f>
        <v>28</v>
      </c>
      <c r="B33" s="2" t="str">
        <f>Table1[[#This Row],[Measure Name]]</f>
        <v>READM-30-PN: Pneumonia Readmit</v>
      </c>
      <c r="C33" s="21" t="str">
        <f>Table1[[#This Row],[NQF Number]]</f>
        <v>0506</v>
      </c>
      <c r="D33" s="3" t="str">
        <f>Table1[[#This Row],[Steward]]</f>
        <v>Centers for Medicare &amp; Medicaid Services</v>
      </c>
      <c r="E33" s="2" t="e">
        <f>COUNTIF(#REF!,"Yes")</f>
        <v>#REF!</v>
      </c>
      <c r="F33" s="5"/>
      <c r="G33" s="5"/>
      <c r="H33" s="5"/>
      <c r="I33" s="5"/>
      <c r="J33" s="5"/>
      <c r="K33" s="5"/>
      <c r="L33" s="5"/>
      <c r="M33" s="2" t="e">
        <f>IF(Table15[[#This Row],[NQF Number]]&gt;0,IF(ISNA(VLOOKUP(Table15[[#This Row],[NQF Number]],#REF!,5,FALSE))=TRUE,"Not Found",VLOOKUP(Table15[[#This Row],[NQF Number]],#REF!,5,FALSE)),"No NQF Number")</f>
        <v>#REF!</v>
      </c>
      <c r="N33" s="3" t="s">
        <v>1</v>
      </c>
      <c r="O33" s="3"/>
      <c r="P33" s="3"/>
      <c r="Q33" s="3"/>
      <c r="R33" s="3"/>
      <c r="S33" s="3"/>
      <c r="T33" s="3"/>
      <c r="U33" s="3"/>
      <c r="V33" s="3"/>
    </row>
    <row r="34" spans="1:22" ht="60">
      <c r="A34" s="3">
        <f>Table1[[#This Row],['#]]</f>
        <v>29</v>
      </c>
      <c r="B34" s="2" t="str">
        <f>Table1[[#This Row],[Measure Name]]</f>
        <v>Comprehensive Diabetes Care: Hemoglobin A1c (HbA1c) Control (&lt;8.0%)</v>
      </c>
      <c r="C34" s="21" t="str">
        <f>Table1[[#This Row],[NQF Number]]</f>
        <v>0575</v>
      </c>
      <c r="D34" s="3" t="str">
        <f>Table1[[#This Row],[Steward]]</f>
        <v>National Committee for Quality Assurance</v>
      </c>
      <c r="E34" s="2" t="e">
        <f>COUNTIF(#REF!,"Yes")</f>
        <v>#REF!</v>
      </c>
      <c r="F34" s="5"/>
      <c r="G34" s="5"/>
      <c r="H34" s="5"/>
      <c r="I34" s="5"/>
      <c r="J34" s="5"/>
      <c r="K34" s="5"/>
      <c r="L34" s="5"/>
      <c r="M34" s="2" t="e">
        <f>IF(Table15[[#This Row],[NQF Number]]&gt;0,IF(ISNA(VLOOKUP(Table15[[#This Row],[NQF Number]],#REF!,5,FALSE))=TRUE,"Not Found",VLOOKUP(Table15[[#This Row],[NQF Number]],#REF!,5,FALSE)),"No NQF Number")</f>
        <v>#REF!</v>
      </c>
      <c r="N34" s="3"/>
      <c r="O34" s="3"/>
      <c r="P34" s="3"/>
      <c r="Q34" s="3"/>
      <c r="R34" s="3"/>
      <c r="S34" s="3"/>
      <c r="T34" s="3"/>
      <c r="U34" s="3"/>
      <c r="V34" s="3"/>
    </row>
    <row r="35" spans="1:22" ht="60">
      <c r="A35" s="3">
        <f>Table1[[#This Row],['#]]</f>
        <v>30</v>
      </c>
      <c r="B35" s="2" t="str">
        <f>Table1[[#This Row],[Measure Name]]</f>
        <v>Follow-Up After Hospitalization for Mental Illness</v>
      </c>
      <c r="C35" s="21" t="str">
        <f>Table1[[#This Row],[NQF Number]]</f>
        <v>0576</v>
      </c>
      <c r="D35" s="3" t="str">
        <f>Table1[[#This Row],[Steward]]</f>
        <v>National Committee for Quality Assurance</v>
      </c>
      <c r="E35" s="2" t="e">
        <f>COUNTIF(#REF!,"Yes")</f>
        <v>#REF!</v>
      </c>
      <c r="F35" s="5"/>
      <c r="G35" s="5"/>
      <c r="H35" s="5"/>
      <c r="I35" s="5"/>
      <c r="J35" s="5"/>
      <c r="K35" s="5"/>
      <c r="L35" s="5"/>
      <c r="M35" s="2" t="e">
        <f>IF(Table15[[#This Row],[NQF Number]]&gt;0,IF(ISNA(VLOOKUP(Table15[[#This Row],[NQF Number]],#REF!,5,FALSE))=TRUE,"Not Found",VLOOKUP(Table15[[#This Row],[NQF Number]],#REF!,5,FALSE)),"No NQF Number")</f>
        <v>#REF!</v>
      </c>
      <c r="N35" s="3"/>
      <c r="O35" s="3"/>
      <c r="P35" s="3"/>
      <c r="Q35" s="3"/>
      <c r="R35" s="3"/>
      <c r="S35" s="3"/>
      <c r="T35" s="3"/>
      <c r="U35" s="3"/>
      <c r="V35" s="3"/>
    </row>
    <row r="36" spans="1:22" ht="165">
      <c r="A36" s="3">
        <f>Table1[[#This Row],['#]]</f>
        <v>31</v>
      </c>
      <c r="B36" s="2" t="str">
        <f>Table1[[#This Row],[Measure Name]]</f>
        <v>Transition Record with Specified Elements Received by Discharged Patients</v>
      </c>
      <c r="C36" s="21" t="str">
        <f>Table1[[#This Row],[NQF Number]]</f>
        <v>0647</v>
      </c>
      <c r="D36" s="3" t="str">
        <f>Table1[[#This Row],[Steward]]</f>
        <v>AMA-PCPI (American Medical Association-convened Physician Consortium for Performance Improvement)</v>
      </c>
      <c r="E36" s="2" t="e">
        <f>COUNTIF(#REF!,"Yes")</f>
        <v>#REF!</v>
      </c>
      <c r="F36" s="5"/>
      <c r="G36" s="5"/>
      <c r="H36" s="5"/>
      <c r="I36" s="5"/>
      <c r="J36" s="5"/>
      <c r="K36" s="5"/>
      <c r="L36" s="5"/>
      <c r="M36" s="2" t="e">
        <f>IF(Table15[[#This Row],[NQF Number]]&gt;0,IF(ISNA(VLOOKUP(Table15[[#This Row],[NQF Number]],#REF!,5,FALSE))=TRUE,"Not Found",VLOOKUP(Table15[[#This Row],[NQF Number]],#REF!,5,FALSE)),"No NQF Number")</f>
        <v>#REF!</v>
      </c>
      <c r="N36" s="3" t="s">
        <v>1</v>
      </c>
      <c r="O36" s="3"/>
      <c r="P36" s="3"/>
      <c r="Q36" s="3"/>
      <c r="R36" s="3"/>
      <c r="S36" s="3"/>
      <c r="T36" s="3"/>
      <c r="U36" s="3"/>
      <c r="V36" s="3"/>
    </row>
    <row r="37" spans="1:22" ht="165">
      <c r="A37" s="3">
        <f>Table1[[#This Row],['#]]</f>
        <v>32</v>
      </c>
      <c r="B37" s="2" t="str">
        <f>Table1[[#This Row],[Measure Name]]</f>
        <v>Care Transition Record Transmitted to Health Care Professional</v>
      </c>
      <c r="C37" s="21" t="str">
        <f>Table1[[#This Row],[NQF Number]]</f>
        <v>0648</v>
      </c>
      <c r="D37" s="3" t="str">
        <f>Table1[[#This Row],[Steward]]</f>
        <v>AMA-PCPI (American Medical Association-convened Physician Consortium for Performance Improvement)</v>
      </c>
      <c r="E37" s="2" t="e">
        <f>COUNTIF(#REF!,"Yes")</f>
        <v>#REF!</v>
      </c>
      <c r="F37" s="5"/>
      <c r="G37" s="5"/>
      <c r="H37" s="5"/>
      <c r="I37" s="5"/>
      <c r="J37" s="5"/>
      <c r="K37" s="5"/>
      <c r="L37" s="5"/>
      <c r="M37" s="2" t="e">
        <f>IF(Table15[[#This Row],[NQF Number]]&gt;0,IF(ISNA(VLOOKUP(Table15[[#This Row],[NQF Number]],#REF!,5,FALSE))=TRUE,"Not Found",VLOOKUP(Table15[[#This Row],[NQF Number]],#REF!,5,FALSE)),"No NQF Number")</f>
        <v>#REF!</v>
      </c>
      <c r="N37" s="3"/>
      <c r="O37" s="3"/>
      <c r="P37" s="3"/>
      <c r="Q37" s="3"/>
      <c r="R37" s="3"/>
      <c r="S37" s="3"/>
      <c r="T37" s="3"/>
      <c r="U37" s="3"/>
      <c r="V37" s="3"/>
    </row>
    <row r="38" spans="1:22" ht="180">
      <c r="A38" s="3">
        <f>Table1[[#This Row],['#]]</f>
        <v>33</v>
      </c>
      <c r="B38" s="2" t="str">
        <f>Table1[[#This Row],[Measure Name]]</f>
        <v>American College of Surgeons – Centers for Disease Control and Prevention (ACS-CDC) Harmonized Procedure Specific Surgical Site Infection (SSI) Outcome Measure
HAI-3: SSI: Colon - Surgical Site Infection for Colon Surgery
HAI-4: SSI: Hysterectomy - Surgical Site Infection for Abdominal Hysterectomy</v>
      </c>
      <c r="C38" s="21" t="str">
        <f>Table1[[#This Row],[NQF Number]]</f>
        <v>0753</v>
      </c>
      <c r="D38" s="3" t="str">
        <f>Table1[[#This Row],[Steward]]</f>
        <v>Center for Disease Control and Prevention</v>
      </c>
      <c r="E38" s="2" t="e">
        <f>COUNTIF(#REF!,"Yes")</f>
        <v>#REF!</v>
      </c>
      <c r="F38" s="5"/>
      <c r="G38" s="5"/>
      <c r="H38" s="5"/>
      <c r="I38" s="5"/>
      <c r="J38" s="5"/>
      <c r="K38" s="5"/>
      <c r="L38" s="5"/>
      <c r="M38" s="2" t="e">
        <f>IF(Table15[[#This Row],[NQF Number]]&gt;0,IF(ISNA(VLOOKUP(Table15[[#This Row],[NQF Number]],#REF!,5,FALSE))=TRUE,"Not Found",VLOOKUP(Table15[[#This Row],[NQF Number]],#REF!,5,FALSE)),"No NQF Number")</f>
        <v>#REF!</v>
      </c>
      <c r="N38" s="3"/>
      <c r="O38" s="3"/>
      <c r="P38" s="3"/>
      <c r="Q38" s="3"/>
      <c r="R38" s="3"/>
      <c r="S38" s="3"/>
      <c r="T38" s="3"/>
      <c r="U38" s="3"/>
      <c r="V38" s="3"/>
    </row>
    <row r="39" spans="1:22" ht="165">
      <c r="A39" s="3">
        <f>Table1[[#This Row],['#]]</f>
        <v>34</v>
      </c>
      <c r="B39" s="2" t="str">
        <f>Table1[[#This Row],[Measure Name]]</f>
        <v>Child and Adolescent Major Depressive Disorder: Suicide Risk Assessment</v>
      </c>
      <c r="C39" s="21" t="str">
        <f>Table1[[#This Row],[NQF Number]]</f>
        <v>1365</v>
      </c>
      <c r="D39" s="3" t="str">
        <f>Table1[[#This Row],[Steward]]</f>
        <v>AMA-PCPI (American Medical Association-convened Physician Consortium for Performance Improvement)</v>
      </c>
      <c r="E39" s="2" t="e">
        <f>COUNTIF(#REF!,"Yes")</f>
        <v>#REF!</v>
      </c>
      <c r="F39" s="5"/>
      <c r="G39" s="5"/>
      <c r="H39" s="5"/>
      <c r="I39" s="5"/>
      <c r="J39" s="5"/>
      <c r="K39" s="5"/>
      <c r="L39" s="5"/>
      <c r="M39" s="2" t="e">
        <f>IF(Table15[[#This Row],[NQF Number]]&gt;0,IF(ISNA(VLOOKUP(Table15[[#This Row],[NQF Number]],#REF!,5,FALSE))=TRUE,"Not Found",VLOOKUP(Table15[[#This Row],[NQF Number]],#REF!,5,FALSE)),"No NQF Number")</f>
        <v>#REF!</v>
      </c>
      <c r="N39" s="3" t="s">
        <v>1</v>
      </c>
      <c r="O39" s="3"/>
      <c r="P39" s="3"/>
      <c r="Q39" s="3"/>
      <c r="R39" s="3"/>
      <c r="S39" s="3"/>
      <c r="T39" s="3"/>
      <c r="U39" s="3"/>
      <c r="V39" s="3"/>
    </row>
    <row r="40" spans="1:22" ht="60">
      <c r="A40" s="3">
        <f>Table1[[#This Row],['#]]</f>
        <v>35</v>
      </c>
      <c r="B40" s="2" t="str">
        <f>Table1[[#This Row],[Measure Name]]</f>
        <v>Annual Dental Visits</v>
      </c>
      <c r="C40" s="21" t="str">
        <f>Table1[[#This Row],[NQF Number]]</f>
        <v>1388</v>
      </c>
      <c r="D40" s="3" t="str">
        <f>Table1[[#This Row],[Steward]]</f>
        <v>National Committee for Quality Assurance</v>
      </c>
      <c r="E40" s="2" t="e">
        <f>COUNTIF(#REF!,"Yes")</f>
        <v>#REF!</v>
      </c>
      <c r="F40" s="5"/>
      <c r="G40" s="5"/>
      <c r="H40" s="5"/>
      <c r="I40" s="5"/>
      <c r="J40" s="5"/>
      <c r="K40" s="5"/>
      <c r="L40" s="5"/>
      <c r="M40" s="2" t="e">
        <f>IF(Table15[[#This Row],[NQF Number]]&gt;0,IF(ISNA(VLOOKUP(Table15[[#This Row],[NQF Number]],#REF!,5,FALSE))=TRUE,"Not Found",VLOOKUP(Table15[[#This Row],[NQF Number]],#REF!,5,FALSE)),"No NQF Number")</f>
        <v>#REF!</v>
      </c>
      <c r="N40" s="3"/>
      <c r="O40" s="3"/>
      <c r="P40" s="3"/>
      <c r="Q40" s="3"/>
      <c r="R40" s="3"/>
      <c r="S40" s="3"/>
      <c r="T40" s="3"/>
      <c r="U40" s="3"/>
      <c r="V40" s="3"/>
    </row>
    <row r="41" spans="1:22" ht="60">
      <c r="A41" s="3">
        <f>Table1[[#This Row],['#]]</f>
        <v>36</v>
      </c>
      <c r="B41" s="2" t="str">
        <f>Table1[[#This Row],[Measure Name]]</f>
        <v>Frequency of Ongoing Prenatal Care</v>
      </c>
      <c r="C41" s="21" t="str">
        <f>Table1[[#This Row],[NQF Number]]</f>
        <v>1391</v>
      </c>
      <c r="D41" s="3" t="str">
        <f>Table1[[#This Row],[Steward]]</f>
        <v>National Committee for Quality Assurance</v>
      </c>
      <c r="E41" s="2" t="e">
        <f>COUNTIF(#REF!,"Yes")</f>
        <v>#REF!</v>
      </c>
      <c r="F41" s="4"/>
      <c r="G41" s="4"/>
      <c r="H41" s="4"/>
      <c r="I41" s="4"/>
      <c r="J41" s="4"/>
      <c r="K41" s="4"/>
      <c r="L41" s="4"/>
      <c r="M41" s="2" t="e">
        <f>IF(Table15[[#This Row],[NQF Number]]&gt;0,IF(ISNA(VLOOKUP(Table15[[#This Row],[NQF Number]],#REF!,5,FALSE))=TRUE,"Not Found",VLOOKUP(Table15[[#This Row],[NQF Number]],#REF!,5,FALSE)),"No NQF Number")</f>
        <v>#REF!</v>
      </c>
      <c r="N41" s="2"/>
      <c r="O41" s="3"/>
      <c r="P41" s="3"/>
      <c r="Q41" s="3"/>
      <c r="R41" s="3"/>
      <c r="S41" s="3"/>
      <c r="T41" s="3"/>
      <c r="U41" s="3"/>
      <c r="V41" s="3"/>
    </row>
    <row r="42" spans="1:22" ht="60">
      <c r="A42" s="3">
        <f>Table1[[#This Row],['#]]</f>
        <v>37</v>
      </c>
      <c r="B42" s="2" t="str">
        <f>Table1[[#This Row],[Measure Name]]</f>
        <v>Immunizations for Adolescents</v>
      </c>
      <c r="C42" s="21" t="str">
        <f>Table1[[#This Row],[NQF Number]]</f>
        <v>1407</v>
      </c>
      <c r="D42" s="3" t="str">
        <f>Table1[[#This Row],[Steward]]</f>
        <v>National Committee for Quality Assurance</v>
      </c>
      <c r="E42" s="2" t="e">
        <f>COUNTIF(#REF!,"Yes")</f>
        <v>#REF!</v>
      </c>
      <c r="F42" s="5" t="s">
        <v>1</v>
      </c>
      <c r="G42" s="5"/>
      <c r="H42" s="5"/>
      <c r="I42" s="5"/>
      <c r="J42" s="5"/>
      <c r="K42" s="5"/>
      <c r="L42" s="5"/>
      <c r="M42" s="2" t="e">
        <f>IF(Table15[[#This Row],[NQF Number]]&gt;0,IF(ISNA(VLOOKUP(Table15[[#This Row],[NQF Number]],#REF!,5,FALSE))=TRUE,"Not Found",VLOOKUP(Table15[[#This Row],[NQF Number]],#REF!,5,FALSE)),"No NQF Number")</f>
        <v>#REF!</v>
      </c>
      <c r="N42" s="3"/>
      <c r="O42" s="3"/>
      <c r="P42" s="3"/>
      <c r="Q42" s="3"/>
      <c r="R42" s="3"/>
      <c r="S42" s="3"/>
      <c r="T42" s="3"/>
      <c r="U42" s="3"/>
      <c r="V42" s="3"/>
    </row>
    <row r="43" spans="1:22" ht="60">
      <c r="A43" s="3">
        <f>Table1[[#This Row],['#]]</f>
        <v>38</v>
      </c>
      <c r="B43" s="2" t="str">
        <f>Table1[[#This Row],[Measure Name]]</f>
        <v>Developmental Screening in the First Three Years of Life</v>
      </c>
      <c r="C43" s="21" t="str">
        <f>Table1[[#This Row],[NQF Number]]</f>
        <v>1448</v>
      </c>
      <c r="D43" s="3" t="str">
        <f>Table1[[#This Row],[Steward]]</f>
        <v>Oregon Health &amp; Science University</v>
      </c>
      <c r="E43" s="2" t="e">
        <f>COUNTIF(#REF!,"Yes")</f>
        <v>#REF!</v>
      </c>
      <c r="F43" s="5"/>
      <c r="G43" s="5"/>
      <c r="H43" s="5"/>
      <c r="I43" s="5"/>
      <c r="J43" s="5"/>
      <c r="K43" s="5"/>
      <c r="L43" s="5"/>
      <c r="M43" s="2" t="e">
        <f>IF(Table15[[#This Row],[NQF Number]]&gt;0,IF(ISNA(VLOOKUP(Table15[[#This Row],[NQF Number]],#REF!,5,FALSE))=TRUE,"Not Found",VLOOKUP(Table15[[#This Row],[NQF Number]],#REF!,5,FALSE)),"No NQF Number")</f>
        <v>#REF!</v>
      </c>
      <c r="N43" s="3"/>
      <c r="O43" s="3"/>
      <c r="P43" s="3"/>
      <c r="Q43" s="3"/>
      <c r="R43" s="3"/>
      <c r="S43" s="3"/>
      <c r="T43" s="3"/>
      <c r="U43" s="3"/>
      <c r="V43" s="3"/>
    </row>
    <row r="44" spans="1:22" ht="60">
      <c r="A44" s="3">
        <f>Table1[[#This Row],['#]]</f>
        <v>39</v>
      </c>
      <c r="B44" s="2" t="str">
        <f>Table1[[#This Row],[Measure Name]]</f>
        <v>Prenatal &amp; Postpartum Care</v>
      </c>
      <c r="C44" s="21" t="str">
        <f>Table1[[#This Row],[NQF Number]]</f>
        <v>1517</v>
      </c>
      <c r="D44" s="3" t="str">
        <f>Table1[[#This Row],[Steward]]</f>
        <v>National Committee for Quality Assurance</v>
      </c>
      <c r="E44" s="2" t="e">
        <f>COUNTIF(#REF!,"Yes")</f>
        <v>#REF!</v>
      </c>
      <c r="F44" s="5"/>
      <c r="G44" s="5"/>
      <c r="H44" s="5"/>
      <c r="I44" s="5"/>
      <c r="J44" s="5"/>
      <c r="K44" s="5"/>
      <c r="L44" s="5"/>
      <c r="M44" s="2" t="e">
        <f>IF(Table15[[#This Row],[NQF Number]]&gt;0,IF(ISNA(VLOOKUP(Table15[[#This Row],[NQF Number]],#REF!,5,FALSE))=TRUE,"Not Found",VLOOKUP(Table15[[#This Row],[NQF Number]],#REF!,5,FALSE)),"No NQF Number")</f>
        <v>#REF!</v>
      </c>
      <c r="N44" s="3"/>
      <c r="O44" s="3"/>
      <c r="P44" s="3"/>
      <c r="Q44" s="3"/>
      <c r="R44" s="3"/>
      <c r="S44" s="3"/>
      <c r="T44" s="3"/>
      <c r="U44" s="3"/>
      <c r="V44" s="3"/>
    </row>
    <row r="45" spans="1:22" ht="75">
      <c r="A45" s="3">
        <f>Table1[[#This Row],['#]]</f>
        <v>40</v>
      </c>
      <c r="B45" s="2" t="str">
        <f>Table1[[#This Row],[Measure Name]]</f>
        <v>SUB-3: Alcohol &amp; Other Drug Use Disorder Treatment Provided or Offered at Discharge and 
SUB-3a: Alcohol &amp; Other Drug Use Disorder Treatment at Discharge</v>
      </c>
      <c r="C45" s="21" t="str">
        <f>Table1[[#This Row],[NQF Number]]</f>
        <v>1664</v>
      </c>
      <c r="D45" s="3" t="str">
        <f>Table1[[#This Row],[Steward]]</f>
        <v>The Joint Commission</v>
      </c>
      <c r="E45" s="2" t="e">
        <f>COUNTIF(#REF!,"Yes")</f>
        <v>#REF!</v>
      </c>
      <c r="F45" s="3"/>
      <c r="G45" s="3"/>
      <c r="H45" s="3"/>
      <c r="I45" s="3"/>
      <c r="J45" s="3"/>
      <c r="K45" s="3"/>
      <c r="L45" s="3"/>
      <c r="M45" s="2" t="e">
        <f>IF(Table15[[#This Row],[NQF Number]]&gt;0,IF(ISNA(VLOOKUP(Table15[[#This Row],[NQF Number]],#REF!,5,FALSE))=TRUE,"Not Found",VLOOKUP(Table15[[#This Row],[NQF Number]],#REF!,5,FALSE)),"No NQF Number")</f>
        <v>#REF!</v>
      </c>
      <c r="N45" s="5"/>
      <c r="O45" s="3"/>
      <c r="P45" s="3"/>
      <c r="Q45" s="3"/>
      <c r="R45" s="3"/>
      <c r="S45" s="3"/>
      <c r="T45" s="3"/>
      <c r="U45" s="3"/>
      <c r="V45" s="3"/>
    </row>
    <row r="46" spans="1:22" ht="60">
      <c r="A46" s="3">
        <f>Table1[[#This Row],['#]]</f>
        <v>41</v>
      </c>
      <c r="B46" s="2" t="str">
        <f>Table1[[#This Row],[Measure Name]]</f>
        <v>HAI-5: Methicillin-resistant Staphylococcus Aureus (or MRSA) Blood Infections</v>
      </c>
      <c r="C46" s="21" t="str">
        <f>Table1[[#This Row],[NQF Number]]</f>
        <v>1716</v>
      </c>
      <c r="D46" s="3" t="str">
        <f>Table1[[#This Row],[Steward]]</f>
        <v>Center for Disease Control and Prevention</v>
      </c>
      <c r="E46" s="2" t="e">
        <f>COUNTIF(#REF!,"Yes")</f>
        <v>#REF!</v>
      </c>
      <c r="F46" s="4"/>
      <c r="G46" s="4"/>
      <c r="H46" s="4"/>
      <c r="I46" s="4"/>
      <c r="J46" s="4"/>
      <c r="K46" s="4"/>
      <c r="L46" s="4"/>
      <c r="M46" s="2" t="e">
        <f>IF(Table15[[#This Row],[NQF Number]]&gt;0,IF(ISNA(VLOOKUP(Table15[[#This Row],[NQF Number]],#REF!,5,FALSE))=TRUE,"Not Found",VLOOKUP(Table15[[#This Row],[NQF Number]],#REF!,5,FALSE)),"No NQF Number")</f>
        <v>#REF!</v>
      </c>
      <c r="N46" s="2"/>
      <c r="O46" s="3"/>
      <c r="P46" s="3"/>
      <c r="Q46" s="3"/>
      <c r="R46" s="3"/>
      <c r="S46" s="3"/>
      <c r="T46" s="3"/>
      <c r="U46" s="3"/>
      <c r="V46" s="3"/>
    </row>
    <row r="47" spans="1:22" ht="60">
      <c r="A47" s="3">
        <f>Table1[[#This Row],['#]]</f>
        <v>42</v>
      </c>
      <c r="B47" s="2" t="str">
        <f>Table1[[#This Row],[Measure Name]]</f>
        <v>HAI-6: Clostridium difficile (C.diff.) Infections</v>
      </c>
      <c r="C47" s="21" t="str">
        <f>Table1[[#This Row],[NQF Number]]</f>
        <v>1717</v>
      </c>
      <c r="D47" s="3" t="str">
        <f>Table1[[#This Row],[Steward]]</f>
        <v>Center for Disease Control and Prevention</v>
      </c>
      <c r="E47" s="2" t="e">
        <f>COUNTIF(#REF!,"Yes")</f>
        <v>#REF!</v>
      </c>
      <c r="F47" s="5" t="s">
        <v>1</v>
      </c>
      <c r="G47" s="5"/>
      <c r="H47" s="5"/>
      <c r="I47" s="5"/>
      <c r="J47" s="5"/>
      <c r="K47" s="5"/>
      <c r="L47" s="5"/>
      <c r="M47" s="2" t="e">
        <f>IF(Table15[[#This Row],[NQF Number]]&gt;0,IF(ISNA(VLOOKUP(Table15[[#This Row],[NQF Number]],#REF!,5,FALSE))=TRUE,"Not Found",VLOOKUP(Table15[[#This Row],[NQF Number]],#REF!,5,FALSE)),"No NQF Number")</f>
        <v>#REF!</v>
      </c>
      <c r="N47" s="3"/>
      <c r="O47" s="3"/>
      <c r="P47" s="3"/>
      <c r="Q47" s="3"/>
      <c r="R47" s="3"/>
      <c r="S47" s="3"/>
      <c r="T47" s="3"/>
      <c r="U47" s="3"/>
      <c r="V47" s="3"/>
    </row>
    <row r="48" spans="1:22" ht="60">
      <c r="A48" s="3">
        <f>Table1[[#This Row],['#]]</f>
        <v>43</v>
      </c>
      <c r="B48" s="2" t="str">
        <f>Table1[[#This Row],[Measure Name]]</f>
        <v>Plan All-Cause Readmission</v>
      </c>
      <c r="C48" s="21" t="str">
        <f>Table1[[#This Row],[NQF Number]]</f>
        <v>1768</v>
      </c>
      <c r="D48" s="3" t="str">
        <f>Table1[[#This Row],[Steward]]</f>
        <v>National Committee for Quality Assurance</v>
      </c>
      <c r="E48" s="2" t="e">
        <f>COUNTIF(#REF!,"Yes")</f>
        <v>#REF!</v>
      </c>
      <c r="F48" s="5"/>
      <c r="G48" s="5"/>
      <c r="H48" s="5"/>
      <c r="I48" s="5"/>
      <c r="J48" s="5"/>
      <c r="K48" s="5"/>
      <c r="L48" s="5"/>
      <c r="M48" s="2" t="e">
        <f>IF(Table15[[#This Row],[NQF Number]]&gt;0,IF(ISNA(VLOOKUP(Table15[[#This Row],[NQF Number]],#REF!,5,FALSE))=TRUE,"Not Found",VLOOKUP(Table15[[#This Row],[NQF Number]],#REF!,5,FALSE)),"No NQF Number")</f>
        <v>#REF!</v>
      </c>
      <c r="N48" s="3"/>
      <c r="O48" s="3"/>
      <c r="P48" s="3"/>
      <c r="Q48" s="3"/>
      <c r="R48" s="3"/>
      <c r="S48" s="3"/>
      <c r="T48" s="3"/>
      <c r="U48" s="3"/>
      <c r="V48" s="3"/>
    </row>
    <row r="49" spans="1:22" ht="60">
      <c r="A49" s="3">
        <f>Table1[[#This Row],['#]]</f>
        <v>44</v>
      </c>
      <c r="B49" s="2" t="str">
        <f>Table1[[#This Row],[Measure Name]]</f>
        <v>READM-30-HOSP-WIDE: Hospital-wide Readmit</v>
      </c>
      <c r="C49" s="21" t="str">
        <f>Table1[[#This Row],[NQF Number]]</f>
        <v>1789</v>
      </c>
      <c r="D49" s="3" t="str">
        <f>Table1[[#This Row],[Steward]]</f>
        <v>Centers for Medicare &amp; Medicaid Services</v>
      </c>
      <c r="E49" s="2" t="e">
        <f>COUNTIF(#REF!,"Yes")</f>
        <v>#REF!</v>
      </c>
      <c r="F49" s="5"/>
      <c r="G49" s="5"/>
      <c r="H49" s="5"/>
      <c r="I49" s="5"/>
      <c r="J49" s="5"/>
      <c r="K49" s="5"/>
      <c r="L49" s="5"/>
      <c r="M49" s="2" t="e">
        <f>IF(Table15[[#This Row],[NQF Number]]&gt;0,IF(ISNA(VLOOKUP(Table15[[#This Row],[NQF Number]],#REF!,5,FALSE))=TRUE,"Not Found",VLOOKUP(Table15[[#This Row],[NQF Number]],#REF!,5,FALSE)),"No NQF Number")</f>
        <v>#REF!</v>
      </c>
      <c r="N49" s="3"/>
      <c r="O49" s="3"/>
      <c r="P49" s="3"/>
      <c r="Q49" s="3"/>
      <c r="R49" s="3"/>
      <c r="S49" s="3"/>
      <c r="T49" s="3"/>
      <c r="U49" s="3"/>
      <c r="V49" s="3"/>
    </row>
    <row r="50" spans="1:22" ht="60">
      <c r="A50" s="3">
        <f>Table1[[#This Row],['#]]</f>
        <v>45</v>
      </c>
      <c r="B50" s="2" t="str">
        <f>Table1[[#This Row],[Measure Name]]</f>
        <v>Medication Management for People with Asthma</v>
      </c>
      <c r="C50" s="21" t="str">
        <f>Table1[[#This Row],[NQF Number]]</f>
        <v>NA</v>
      </c>
      <c r="D50" s="3" t="str">
        <f>Table1[[#This Row],[Steward]]</f>
        <v>National Committee for Quality Assurance</v>
      </c>
      <c r="E50" s="2" t="e">
        <f>COUNTIF(#REF!,"Yes")</f>
        <v>#REF!</v>
      </c>
      <c r="F50" s="5"/>
      <c r="G50" s="5"/>
      <c r="H50" s="5"/>
      <c r="I50" s="5"/>
      <c r="J50" s="5"/>
      <c r="K50" s="5"/>
      <c r="L50" s="5"/>
      <c r="M50" s="2" t="e">
        <f>IF(Table15[[#This Row],[NQF Number]]&gt;0,IF(ISNA(VLOOKUP(Table15[[#This Row],[NQF Number]],#REF!,5,FALSE))=TRUE,"Not Found",VLOOKUP(Table15[[#This Row],[NQF Number]],#REF!,5,FALSE)),"No NQF Number")</f>
        <v>#REF!</v>
      </c>
      <c r="N50" s="3"/>
      <c r="O50" s="3"/>
      <c r="P50" s="3"/>
      <c r="Q50" s="3"/>
      <c r="R50" s="3"/>
      <c r="S50" s="3"/>
      <c r="T50" s="3"/>
      <c r="U50" s="3"/>
      <c r="V50" s="3"/>
    </row>
    <row r="51" spans="1:22" ht="60">
      <c r="A51" s="3">
        <f>Table1[[#This Row],['#]]</f>
        <v>46</v>
      </c>
      <c r="B51" s="2" t="str">
        <f>Table1[[#This Row],[Measure Name]]</f>
        <v>Adherence to Antipsychotic Medications for Individuals with Schizophrenia</v>
      </c>
      <c r="C51" s="21" t="str">
        <f>Table1[[#This Row],[NQF Number]]</f>
        <v>1879</v>
      </c>
      <c r="D51" s="3" t="str">
        <f>Table1[[#This Row],[Steward]]</f>
        <v>Centers for Medicare &amp; Medicaid Services</v>
      </c>
      <c r="E51" s="2" t="e">
        <f>COUNTIF(#REF!,"Yes")</f>
        <v>#REF!</v>
      </c>
      <c r="F51" s="3"/>
      <c r="G51" s="3"/>
      <c r="H51" s="3"/>
      <c r="I51" s="3"/>
      <c r="J51" s="3"/>
      <c r="K51" s="3"/>
      <c r="L51" s="3"/>
      <c r="M51" s="2" t="e">
        <f>IF(Table15[[#This Row],[NQF Number]]&gt;0,IF(ISNA(VLOOKUP(Table15[[#This Row],[NQF Number]],#REF!,5,FALSE))=TRUE,"Not Found",VLOOKUP(Table15[[#This Row],[NQF Number]],#REF!,5,FALSE)),"No NQF Number")</f>
        <v>#REF!</v>
      </c>
      <c r="N51" s="5"/>
      <c r="O51" s="3"/>
      <c r="P51" s="3"/>
      <c r="Q51" s="3"/>
      <c r="R51" s="3"/>
      <c r="S51" s="3"/>
      <c r="T51" s="3"/>
      <c r="U51" s="3"/>
      <c r="V51" s="3"/>
    </row>
    <row r="52" spans="1:22" ht="60">
      <c r="A52" s="3">
        <f>Table1[[#This Row],['#]]</f>
        <v>47</v>
      </c>
      <c r="B52" s="2" t="str">
        <f>Table1[[#This Row],[Measure Name]]</f>
        <v>Diabetes Screening for People with Schizophrenia or Bipolar Disorder Who Are Using Antipsychotic Medications</v>
      </c>
      <c r="C52" s="21" t="str">
        <f>Table1[[#This Row],[NQF Number]]</f>
        <v>1932</v>
      </c>
      <c r="D52" s="3" t="str">
        <f>Table1[[#This Row],[Steward]]</f>
        <v>National Committee for Quality Assurance</v>
      </c>
      <c r="E52" s="2" t="e">
        <f>COUNTIF(#REF!,"Yes")</f>
        <v>#REF!</v>
      </c>
      <c r="F52" s="5"/>
      <c r="G52" s="5"/>
      <c r="H52" s="5"/>
      <c r="I52" s="5"/>
      <c r="J52" s="5"/>
      <c r="K52" s="5"/>
      <c r="L52" s="5"/>
      <c r="M52" s="2" t="e">
        <f>IF(Table15[[#This Row],[NQF Number]]&gt;0,IF(ISNA(VLOOKUP(Table15[[#This Row],[NQF Number]],#REF!,5,FALSE))=TRUE,"Not Found",VLOOKUP(Table15[[#This Row],[NQF Number]],#REF!,5,FALSE)),"No NQF Number")</f>
        <v>#REF!</v>
      </c>
      <c r="N52" s="3" t="s">
        <v>1</v>
      </c>
      <c r="O52" s="3"/>
      <c r="P52" s="3"/>
      <c r="Q52" s="3"/>
      <c r="R52" s="3"/>
      <c r="S52" s="3"/>
      <c r="T52" s="3"/>
      <c r="U52" s="3"/>
      <c r="V52" s="3"/>
    </row>
    <row r="53" spans="1:22" ht="165">
      <c r="A53" s="3">
        <f>Table1[[#This Row],['#]]</f>
        <v>48</v>
      </c>
      <c r="B53" s="2" t="str">
        <f>Table1[[#This Row],[Measure Name]]</f>
        <v>Preventive Care and Screening: Unhealthy Alcohol Use: Screening &amp; Brief Counseling</v>
      </c>
      <c r="C53" s="21" t="str">
        <f>Table1[[#This Row],[NQF Number]]</f>
        <v>2152</v>
      </c>
      <c r="D53" s="3" t="str">
        <f>Table1[[#This Row],[Steward]]</f>
        <v>AMA-PCPI (American Medical Association-convened Physician Consortium for Performance Improvement)</v>
      </c>
      <c r="E53" s="2" t="e">
        <f>COUNTIF(#REF!,"Yes")</f>
        <v>#REF!</v>
      </c>
      <c r="F53" s="5"/>
      <c r="G53" s="5"/>
      <c r="H53" s="5"/>
      <c r="I53" s="5"/>
      <c r="J53" s="5"/>
      <c r="K53" s="5"/>
      <c r="L53" s="5"/>
      <c r="M53" s="2" t="e">
        <f>IF(Table15[[#This Row],[NQF Number]]&gt;0,IF(ISNA(VLOOKUP(Table15[[#This Row],[NQF Number]],#REF!,5,FALSE))=TRUE,"Not Found",VLOOKUP(Table15[[#This Row],[NQF Number]],#REF!,5,FALSE)),"No NQF Number")</f>
        <v>#REF!</v>
      </c>
      <c r="N53" s="3"/>
      <c r="O53" s="3"/>
      <c r="P53" s="3"/>
      <c r="Q53" s="3"/>
      <c r="R53" s="3"/>
      <c r="S53" s="3"/>
      <c r="T53" s="3"/>
      <c r="U53" s="3"/>
      <c r="V53" s="3"/>
    </row>
    <row r="54" spans="1:22" ht="60">
      <c r="A54" s="3">
        <f>Table1[[#This Row],['#]]</f>
        <v>49</v>
      </c>
      <c r="B54" s="2" t="str">
        <f>Table1[[#This Row],[Measure Name]]</f>
        <v>Breast Cancer Screening</v>
      </c>
      <c r="C54" s="21" t="str">
        <f>Table1[[#This Row],[NQF Number]]</f>
        <v>2372</v>
      </c>
      <c r="D54" s="3" t="str">
        <f>Table1[[#This Row],[Steward]]</f>
        <v>National Committee for Quality Assurance</v>
      </c>
      <c r="E54" s="2" t="e">
        <f>COUNTIF(#REF!,"Yes")</f>
        <v>#REF!</v>
      </c>
      <c r="F54" s="4"/>
      <c r="G54" s="4"/>
      <c r="H54" s="4"/>
      <c r="I54" s="4"/>
      <c r="J54" s="4"/>
      <c r="K54" s="4"/>
      <c r="L54" s="4"/>
      <c r="M54" s="2" t="e">
        <f>IF(Table15[[#This Row],[NQF Number]]&gt;0,IF(ISNA(VLOOKUP(Table15[[#This Row],[NQF Number]],#REF!,5,FALSE))=TRUE,"Not Found",VLOOKUP(Table15[[#This Row],[NQF Number]],#REF!,5,FALSE)),"No NQF Number")</f>
        <v>#REF!</v>
      </c>
      <c r="N54" s="2"/>
      <c r="O54" s="3"/>
      <c r="P54" s="3"/>
      <c r="Q54" s="3"/>
      <c r="R54" s="3"/>
      <c r="S54" s="3"/>
      <c r="T54" s="3"/>
      <c r="U54" s="3"/>
      <c r="V54" s="3"/>
    </row>
    <row r="55" spans="1:22" ht="45">
      <c r="A55" s="3">
        <f>Table1[[#This Row],['#]]</f>
        <v>50</v>
      </c>
      <c r="B55" s="2" t="str">
        <f>Table1[[#This Row],[Measure Name]]</f>
        <v>PointRight Pro 30 Rehospitalization</v>
      </c>
      <c r="C55" s="21" t="str">
        <f>Table1[[#This Row],[NQF Number]]</f>
        <v>2375</v>
      </c>
      <c r="D55" s="3" t="str">
        <f>Table1[[#This Row],[Steward]]</f>
        <v>American Health Care Association</v>
      </c>
      <c r="E55" s="2" t="e">
        <f>COUNTIF(#REF!,"Yes")</f>
        <v>#REF!</v>
      </c>
      <c r="F55" s="5"/>
      <c r="G55" s="5"/>
      <c r="H55" s="5"/>
      <c r="I55" s="5"/>
      <c r="J55" s="5"/>
      <c r="K55" s="5"/>
      <c r="L55" s="5"/>
      <c r="M55" s="2" t="e">
        <f>IF(Table15[[#This Row],[NQF Number]]&gt;0,IF(ISNA(VLOOKUP(Table15[[#This Row],[NQF Number]],#REF!,5,FALSE))=TRUE,"Not Found",VLOOKUP(Table15[[#This Row],[NQF Number]],#REF!,5,FALSE)),"No NQF Number")</f>
        <v>#REF!</v>
      </c>
      <c r="N55" s="3"/>
      <c r="O55" s="3"/>
      <c r="P55" s="3"/>
      <c r="Q55" s="3"/>
      <c r="R55" s="3"/>
      <c r="S55" s="3"/>
      <c r="T55" s="3"/>
      <c r="U55" s="3"/>
      <c r="V55" s="3"/>
    </row>
    <row r="56" spans="1:22" ht="60">
      <c r="A56" s="3">
        <f>Table1[[#This Row],['#]]</f>
        <v>51</v>
      </c>
      <c r="B56" s="2" t="str">
        <f>Table1[[#This Row],[Measure Name]]</f>
        <v>Skilled Nursing Facility 30-Day All-Cause Readmission Measure (SNFRM)</v>
      </c>
      <c r="C56" s="21" t="str">
        <f>Table1[[#This Row],[NQF Number]]</f>
        <v>2510</v>
      </c>
      <c r="D56" s="3" t="str">
        <f>Table1[[#This Row],[Steward]]</f>
        <v>Centers for Medicare &amp; Medicaid Services</v>
      </c>
      <c r="E56" s="2" t="e">
        <f>COUNTIF(#REF!,"Yes")</f>
        <v>#REF!</v>
      </c>
      <c r="F56" s="12"/>
      <c r="G56" s="12"/>
      <c r="H56" s="12"/>
      <c r="I56" s="12"/>
      <c r="J56" s="12"/>
      <c r="K56" s="12"/>
      <c r="L56" s="12"/>
      <c r="M56" s="2" t="e">
        <f>IF(Table15[[#This Row],[NQF Number]]&gt;0,IF(ISNA(VLOOKUP(Table15[[#This Row],[NQF Number]],#REF!,5,FALSE))=TRUE,"Not Found",VLOOKUP(Table15[[#This Row],[NQF Number]],#REF!,5,FALSE)),"No NQF Number")</f>
        <v>#REF!</v>
      </c>
      <c r="N56" s="11"/>
      <c r="O56" s="3"/>
      <c r="P56" s="3"/>
      <c r="Q56" s="3"/>
      <c r="R56" s="3"/>
      <c r="S56" s="3"/>
      <c r="T56" s="3"/>
      <c r="U56" s="3"/>
      <c r="V56" s="3"/>
    </row>
    <row r="57" spans="1:22" ht="60">
      <c r="A57" s="3">
        <f>Table1[[#This Row],['#]]</f>
        <v>52</v>
      </c>
      <c r="B57" s="2" t="str">
        <f>Table1[[#This Row],[Measure Name]]</f>
        <v>Metabolic Monitoring for Children and Adolescents on Antipsychotics (APM)</v>
      </c>
      <c r="C57" s="21" t="str">
        <f>Table1[[#This Row],[NQF Number]]</f>
        <v>2800</v>
      </c>
      <c r="D57" s="3" t="str">
        <f>Table1[[#This Row],[Steward]]</f>
        <v>National Committee for Quality Assurance</v>
      </c>
      <c r="E57" s="2" t="e">
        <f>COUNTIF(#REF!,"Yes")</f>
        <v>#REF!</v>
      </c>
      <c r="F57" s="5"/>
      <c r="G57" s="5"/>
      <c r="H57" s="5"/>
      <c r="I57" s="5"/>
      <c r="J57" s="5"/>
      <c r="K57" s="5"/>
      <c r="L57" s="5"/>
      <c r="M57" s="2" t="e">
        <f>IF(Table15[[#This Row],[NQF Number]]&gt;0,IF(ISNA(VLOOKUP(Table15[[#This Row],[NQF Number]],#REF!,5,FALSE))=TRUE,"Not Found",VLOOKUP(Table15[[#This Row],[NQF Number]],#REF!,5,FALSE)),"No NQF Number")</f>
        <v>#REF!</v>
      </c>
      <c r="N57" s="3"/>
      <c r="O57" s="3"/>
      <c r="P57" s="3"/>
      <c r="Q57" s="3"/>
      <c r="R57" s="3"/>
      <c r="S57" s="3"/>
      <c r="T57" s="3"/>
      <c r="U57" s="3"/>
      <c r="V57" s="3"/>
    </row>
    <row r="58" spans="1:22" ht="60">
      <c r="A58" s="3">
        <f>Table1[[#This Row],['#]]</f>
        <v>53</v>
      </c>
      <c r="B58" s="2" t="str">
        <f>Table1[[#This Row],[Measure Name]]</f>
        <v>30-day Psychiatric Inpatient Readmission</v>
      </c>
      <c r="C58" s="21" t="str">
        <f>Table1[[#This Row],[NQF Number]]</f>
        <v>NA</v>
      </c>
      <c r="D58" s="3" t="str">
        <f>Table1[[#This Row],[Steward]]</f>
        <v>Washington DSHS (homegrown)</v>
      </c>
      <c r="E58" s="2" t="e">
        <f>COUNTIF(#REF!,"Yes")</f>
        <v>#REF!</v>
      </c>
      <c r="F58" s="5" t="s">
        <v>1</v>
      </c>
      <c r="G58" s="5"/>
      <c r="H58" s="5"/>
      <c r="I58" s="5"/>
      <c r="J58" s="5"/>
      <c r="K58" s="5"/>
      <c r="L58" s="5"/>
      <c r="M58" s="2" t="e">
        <f>IF(Table15[[#This Row],[NQF Number]]&gt;0,IF(ISNA(VLOOKUP(Table15[[#This Row],[NQF Number]],#REF!,5,FALSE))=TRUE,"Not Found",VLOOKUP(Table15[[#This Row],[NQF Number]],#REF!,5,FALSE)),"No NQF Number")</f>
        <v>#REF!</v>
      </c>
      <c r="N58" s="3"/>
      <c r="O58" s="3"/>
      <c r="P58" s="3"/>
      <c r="Q58" s="3"/>
      <c r="R58" s="3"/>
      <c r="S58" s="3"/>
      <c r="T58" s="3"/>
      <c r="U58" s="3"/>
      <c r="V58" s="3"/>
    </row>
    <row r="59" spans="1:22" ht="60">
      <c r="A59" s="3">
        <f>Table1[[#This Row],['#]]</f>
        <v>54</v>
      </c>
      <c r="B59" s="2" t="str">
        <f>Table1[[#This Row],[Measure Name]]</f>
        <v>Adolescent Well-Care Visit</v>
      </c>
      <c r="C59" s="21" t="str">
        <f>Table1[[#This Row],[NQF Number]]</f>
        <v>NA</v>
      </c>
      <c r="D59" s="3" t="str">
        <f>Table1[[#This Row],[Steward]]</f>
        <v>National Committee for Quality Assurance</v>
      </c>
      <c r="E59" s="2" t="e">
        <f>COUNTIF(#REF!,"Yes")</f>
        <v>#REF!</v>
      </c>
      <c r="F59" s="5"/>
      <c r="G59" s="5"/>
      <c r="H59" s="5"/>
      <c r="I59" s="5"/>
      <c r="J59" s="5"/>
      <c r="K59" s="5"/>
      <c r="L59" s="5"/>
      <c r="M59" s="2" t="e">
        <f>IF(Table15[[#This Row],[NQF Number]]&gt;0,IF(ISNA(VLOOKUP(Table15[[#This Row],[NQF Number]],#REF!,5,FALSE))=TRUE,"Not Found",VLOOKUP(Table15[[#This Row],[NQF Number]],#REF!,5,FALSE)),"No NQF Number")</f>
        <v>#REF!</v>
      </c>
      <c r="N59" s="3"/>
      <c r="O59" s="3"/>
      <c r="P59" s="3"/>
      <c r="Q59" s="3"/>
      <c r="R59" s="3"/>
      <c r="S59" s="3"/>
      <c r="T59" s="3"/>
      <c r="U59" s="3"/>
      <c r="V59" s="3"/>
    </row>
    <row r="60" spans="1:22" ht="60">
      <c r="A60" s="3">
        <f>Table1[[#This Row],['#]]</f>
        <v>55</v>
      </c>
      <c r="B60" s="2" t="str">
        <f>Table1[[#This Row],[Measure Name]]</f>
        <v>Adult BMI Assessment</v>
      </c>
      <c r="C60" s="21" t="str">
        <f>Table1[[#This Row],[NQF Number]]</f>
        <v>NA</v>
      </c>
      <c r="D60" s="3" t="str">
        <f>Table1[[#This Row],[Steward]]</f>
        <v>National Committee for Quality Assurance</v>
      </c>
      <c r="E60" s="2" t="e">
        <f>COUNTIF(#REF!,"Yes")</f>
        <v>#REF!</v>
      </c>
      <c r="F60" s="5"/>
      <c r="G60" s="5"/>
      <c r="H60" s="5"/>
      <c r="I60" s="5"/>
      <c r="J60" s="5"/>
      <c r="K60" s="5"/>
      <c r="L60" s="5"/>
      <c r="M60" s="2" t="e">
        <f>IF(Table15[[#This Row],[NQF Number]]&gt;0,IF(ISNA(VLOOKUP(Table15[[#This Row],[NQF Number]],#REF!,5,FALSE))=TRUE,"Not Found",VLOOKUP(Table15[[#This Row],[NQF Number]],#REF!,5,FALSE)),"No NQF Number")</f>
        <v>#REF!</v>
      </c>
      <c r="N60" s="3"/>
      <c r="O60" s="3"/>
      <c r="P60" s="3"/>
      <c r="Q60" s="3"/>
      <c r="R60" s="3"/>
      <c r="S60" s="3"/>
      <c r="T60" s="3"/>
      <c r="U60" s="3"/>
      <c r="V60" s="3"/>
    </row>
    <row r="61" spans="1:22" ht="60">
      <c r="A61" s="3">
        <f>Table1[[#This Row],['#]]</f>
        <v>56</v>
      </c>
      <c r="B61" s="2" t="str">
        <f>Table1[[#This Row],[Measure Name]]</f>
        <v>Adult Major Depressive Disorder (MDD): Coordination of Care of Patients with Specific Comorbid Conditions</v>
      </c>
      <c r="C61" s="21" t="str">
        <f>Table1[[#This Row],[NQF Number]]</f>
        <v>NA</v>
      </c>
      <c r="D61" s="3" t="str">
        <f>Table1[[#This Row],[Steward]]</f>
        <v>American Psychological Association</v>
      </c>
      <c r="E61" s="2" t="e">
        <f>COUNTIF(#REF!,"Yes")</f>
        <v>#REF!</v>
      </c>
      <c r="F61" s="5"/>
      <c r="G61" s="5"/>
      <c r="H61" s="5"/>
      <c r="I61" s="5"/>
      <c r="J61" s="5"/>
      <c r="K61" s="5"/>
      <c r="L61" s="5"/>
      <c r="M61" s="2" t="e">
        <f>IF(Table15[[#This Row],[NQF Number]]&gt;0,IF(ISNA(VLOOKUP(Table15[[#This Row],[NQF Number]],#REF!,5,FALSE))=TRUE,"Not Found",VLOOKUP(Table15[[#This Row],[NQF Number]],#REF!,5,FALSE)),"No NQF Number")</f>
        <v>#REF!</v>
      </c>
      <c r="N61" s="3" t="s">
        <v>1</v>
      </c>
      <c r="O61" s="3"/>
      <c r="P61" s="3"/>
      <c r="Q61" s="3"/>
      <c r="R61" s="3"/>
      <c r="S61" s="3"/>
      <c r="T61" s="3"/>
      <c r="U61" s="3"/>
      <c r="V61" s="3"/>
    </row>
    <row r="62" spans="1:22" ht="60">
      <c r="A62" s="3">
        <f>Table1[[#This Row],['#]]</f>
        <v>57</v>
      </c>
      <c r="B62" s="2" t="str">
        <f>Table1[[#This Row],[Measure Name]]</f>
        <v>Ambulatory Care – Emergency Department (ED) Visits</v>
      </c>
      <c r="C62" s="21" t="str">
        <f>Table1[[#This Row],[NQF Number]]</f>
        <v>NA</v>
      </c>
      <c r="D62" s="3" t="str">
        <f>Table1[[#This Row],[Steward]]</f>
        <v>National Committee for Quality Assurance</v>
      </c>
      <c r="E62" s="2" t="e">
        <f>COUNTIF(#REF!,"Yes")</f>
        <v>#REF!</v>
      </c>
      <c r="F62" s="5"/>
      <c r="G62" s="5"/>
      <c r="H62" s="5"/>
      <c r="I62" s="5"/>
      <c r="J62" s="5"/>
      <c r="K62" s="5"/>
      <c r="L62" s="5"/>
      <c r="M62" s="2" t="e">
        <f>IF(Table15[[#This Row],[NQF Number]]&gt;0,IF(ISNA(VLOOKUP(Table15[[#This Row],[NQF Number]],#REF!,5,FALSE))=TRUE,"Not Found",VLOOKUP(Table15[[#This Row],[NQF Number]],#REF!,5,FALSE)),"No NQF Number")</f>
        <v>#REF!</v>
      </c>
      <c r="N62" s="3"/>
      <c r="O62" s="3"/>
      <c r="P62" s="3"/>
      <c r="Q62" s="3"/>
      <c r="R62" s="3"/>
      <c r="S62" s="3"/>
      <c r="T62" s="3"/>
      <c r="U62" s="3"/>
      <c r="V62" s="3"/>
    </row>
    <row r="63" spans="1:22" ht="165">
      <c r="A63" s="3">
        <f>Table1[[#This Row],['#]]</f>
        <v>58</v>
      </c>
      <c r="B63" s="2" t="str">
        <f>Table1[[#This Row],[Measure Name]]</f>
        <v>Behavioral Health Risk Assessment Screenings</v>
      </c>
      <c r="C63" s="21" t="str">
        <f>Table1[[#This Row],[NQF Number]]</f>
        <v>NA</v>
      </c>
      <c r="D63" s="3" t="str">
        <f>Table1[[#This Row],[Steward]]</f>
        <v>AMA-PCPI (American Medical Association-convened Physician Consortium for Performance Improvement)</v>
      </c>
      <c r="E63" s="2" t="e">
        <f>COUNTIF(#REF!,"Yes")</f>
        <v>#REF!</v>
      </c>
      <c r="F63" s="5"/>
      <c r="G63" s="5"/>
      <c r="H63" s="5"/>
      <c r="I63" s="5"/>
      <c r="J63" s="5"/>
      <c r="K63" s="5"/>
      <c r="L63" s="5"/>
      <c r="M63" s="2" t="e">
        <f>IF(Table15[[#This Row],[NQF Number]]&gt;0,IF(ISNA(VLOOKUP(Table15[[#This Row],[NQF Number]],#REF!,5,FALSE))=TRUE,"Not Found",VLOOKUP(Table15[[#This Row],[NQF Number]],#REF!,5,FALSE)),"No NQF Number")</f>
        <v>#REF!</v>
      </c>
      <c r="N63" s="3" t="s">
        <v>1</v>
      </c>
      <c r="O63" s="3"/>
      <c r="P63" s="3"/>
      <c r="Q63" s="3"/>
      <c r="R63" s="3"/>
      <c r="S63" s="3"/>
      <c r="T63" s="3"/>
      <c r="U63" s="3"/>
      <c r="V63" s="3"/>
    </row>
    <row r="64" spans="1:22">
      <c r="A64" s="22"/>
      <c r="B64" s="22"/>
      <c r="C64" s="22"/>
      <c r="D64" s="22"/>
      <c r="E64" s="22"/>
      <c r="F64" s="23"/>
      <c r="G64" s="23"/>
      <c r="H64" s="23"/>
      <c r="I64" s="23"/>
      <c r="J64" s="23"/>
      <c r="K64" s="23"/>
      <c r="L64" s="23"/>
      <c r="M64" s="22"/>
      <c r="N64" s="22"/>
      <c r="O64" s="23"/>
      <c r="P64" s="23"/>
      <c r="Q64" s="23"/>
      <c r="R64" s="23"/>
      <c r="S64" s="23"/>
      <c r="T64" s="23"/>
      <c r="U64" s="23"/>
      <c r="V64" s="23"/>
    </row>
    <row r="65" spans="2:14">
      <c r="F65" s="9"/>
      <c r="G65" s="9"/>
      <c r="H65" s="9"/>
      <c r="I65" s="9"/>
      <c r="J65" s="9"/>
      <c r="K65" s="9"/>
      <c r="L65" s="9"/>
      <c r="M65" s="9"/>
      <c r="N65" s="9"/>
    </row>
    <row r="68" spans="2:14" ht="15.75">
      <c r="B68" s="10"/>
      <c r="C68" s="10"/>
    </row>
  </sheetData>
  <mergeCells count="3">
    <mergeCell ref="F1:L1"/>
    <mergeCell ref="M1:V1"/>
    <mergeCell ref="A1:D1"/>
  </mergeCells>
  <conditionalFormatting sqref="F3:N3 A64:N1048576 A3:E63 F4:L60 N4:N60 A2:L2 M4:M63">
    <cfRule type="cellIs" dxfId="475" priority="9" operator="equal">
      <formula>"?"</formula>
    </cfRule>
  </conditionalFormatting>
  <conditionalFormatting sqref="F61:L62 N61:N62">
    <cfRule type="cellIs" dxfId="474" priority="7" operator="equal">
      <formula>"?"</formula>
    </cfRule>
  </conditionalFormatting>
  <conditionalFormatting sqref="F1">
    <cfRule type="cellIs" dxfId="473" priority="5" operator="equal">
      <formula>"?"</formula>
    </cfRule>
  </conditionalFormatting>
  <conditionalFormatting sqref="M1">
    <cfRule type="cellIs" dxfId="472" priority="4" operator="equal">
      <formula>"?"</formula>
    </cfRule>
  </conditionalFormatting>
  <conditionalFormatting sqref="A1">
    <cfRule type="cellIs" dxfId="471" priority="3" operator="equal">
      <formula>"?"</formula>
    </cfRule>
  </conditionalFormatting>
  <conditionalFormatting sqref="M2:V2">
    <cfRule type="cellIs" dxfId="470" priority="1" operator="equal">
      <formula>"?"</formula>
    </cfRule>
  </conditionalFormatting>
  <pageMargins left="0.7" right="0.7" top="0.75" bottom="0.75" header="0.3" footer="0.3"/>
  <legacyDrawing r:id="rId1"/>
  <tableParts count="1">
    <tablePart r:id="rId2"/>
  </tableParts>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0062BA"/>
    <pageSetUpPr fitToPage="1"/>
  </sheetPr>
  <dimension ref="A1:BY139"/>
  <sheetViews>
    <sheetView tabSelected="1" topLeftCell="A4" zoomScale="60" zoomScaleNormal="60" workbookViewId="0">
      <pane xSplit="3" ySplit="2" topLeftCell="L6" activePane="bottomRight" state="frozen"/>
      <selection activeCell="A4" sqref="A4"/>
      <selection pane="topRight" activeCell="D4" sqref="D4"/>
      <selection pane="bottomLeft" activeCell="A6" sqref="A6"/>
      <selection pane="bottomRight" activeCell="L1" sqref="L1"/>
    </sheetView>
  </sheetViews>
  <sheetFormatPr defaultColWidth="8.85546875" defaultRowHeight="15" outlineLevelCol="1"/>
  <cols>
    <col min="1" max="1" width="14.140625" style="27" customWidth="1"/>
    <col min="2" max="2" width="39" style="28" customWidth="1"/>
    <col min="3" max="3" width="22.42578125" style="29" customWidth="1"/>
    <col min="4" max="4" width="18.85546875" style="30" customWidth="1"/>
    <col min="5" max="5" width="17.42578125" style="30" customWidth="1"/>
    <col min="6" max="6" width="73.85546875" style="30" customWidth="1"/>
    <col min="7" max="8" width="17.42578125" style="30" customWidth="1"/>
    <col min="9" max="9" width="19" style="30" customWidth="1"/>
    <col min="10" max="10" width="21.42578125" style="29" customWidth="1"/>
    <col min="11" max="11" width="17.42578125" style="30" customWidth="1"/>
    <col min="12" max="12" width="50.7109375" style="30" customWidth="1"/>
    <col min="13" max="13" width="18" style="30" hidden="1" customWidth="1" outlineLevel="1"/>
    <col min="14" max="14" width="20.42578125" style="30" hidden="1" customWidth="1" outlineLevel="1"/>
    <col min="15" max="15" width="50.7109375" style="30" customWidth="1" collapsed="1"/>
    <col min="16" max="17" width="20" style="30" hidden="1" customWidth="1" outlineLevel="1"/>
    <col min="18" max="18" width="24.7109375" style="30" hidden="1" customWidth="1" outlineLevel="1"/>
    <col min="19" max="19" width="22.28515625" style="30" hidden="1" customWidth="1" outlineLevel="1"/>
    <col min="20" max="20" width="22.7109375" style="30" hidden="1" customWidth="1" outlineLevel="1"/>
    <col min="21" max="21" width="20" style="30" hidden="1" customWidth="1" outlineLevel="1"/>
    <col min="22" max="22" width="25.140625" style="30" hidden="1" customWidth="1" outlineLevel="1"/>
    <col min="23" max="23" width="20" style="30" hidden="1" customWidth="1" outlineLevel="1"/>
    <col min="24" max="24" width="24.42578125" style="30" hidden="1" customWidth="1" outlineLevel="1"/>
    <col min="25" max="25" width="20" style="30" hidden="1" customWidth="1" outlineLevel="1"/>
    <col min="26" max="26" width="25.28515625" style="30" hidden="1" customWidth="1" outlineLevel="1"/>
    <col min="27" max="27" width="20" style="30" hidden="1" customWidth="1" outlineLevel="1"/>
    <col min="28" max="28" width="24.7109375" style="30" hidden="1" customWidth="1" outlineLevel="1"/>
    <col min="29" max="29" width="20" style="30" hidden="1" customWidth="1" outlineLevel="1"/>
    <col min="30" max="30" width="25.140625" style="30" hidden="1" customWidth="1" outlineLevel="1"/>
    <col min="31" max="31" width="20" style="30" hidden="1" customWidth="1" outlineLevel="1"/>
    <col min="32" max="32" width="24.42578125" style="30" hidden="1" customWidth="1" outlineLevel="1"/>
    <col min="33" max="33" width="20" style="30" hidden="1" customWidth="1" outlineLevel="1"/>
    <col min="34" max="34" width="25" style="30" hidden="1" customWidth="1" outlineLevel="1"/>
    <col min="35" max="35" width="20" style="30" hidden="1" customWidth="1" outlineLevel="1"/>
    <col min="36" max="36" width="25.28515625" style="30" hidden="1" customWidth="1" outlineLevel="1"/>
    <col min="37" max="37" width="25.140625" style="31" hidden="1" customWidth="1" collapsed="1"/>
    <col min="38" max="46" width="25.140625" style="32" hidden="1" customWidth="1"/>
    <col min="47" max="52" width="29.7109375" style="32" customWidth="1"/>
    <col min="53" max="58" width="22.28515625" style="32" customWidth="1"/>
    <col min="59" max="62" width="36.140625" style="32" customWidth="1"/>
    <col min="63" max="63" width="36.140625" customWidth="1"/>
    <col min="64" max="64" width="38.42578125" customWidth="1"/>
    <col min="65" max="66" width="36.140625" style="32" customWidth="1"/>
    <col min="67" max="68" width="36.140625" customWidth="1"/>
    <col min="69" max="69" width="34.140625" customWidth="1"/>
    <col min="70" max="71" width="36.140625" customWidth="1"/>
    <col min="72" max="74" width="36.140625" style="32" customWidth="1"/>
    <col min="75" max="76" width="36.140625" customWidth="1"/>
    <col min="77" max="77" width="36.140625" style="32" customWidth="1"/>
  </cols>
  <sheetData>
    <row r="1" spans="1:77" ht="63.75" customHeight="1" thickBot="1">
      <c r="A1" s="317" t="s">
        <v>3043</v>
      </c>
      <c r="B1" s="318"/>
      <c r="C1" s="318"/>
      <c r="D1" s="318"/>
      <c r="E1" s="318"/>
      <c r="F1" s="318"/>
      <c r="G1" s="319" t="s">
        <v>3042</v>
      </c>
      <c r="H1" s="319"/>
      <c r="I1" s="319"/>
      <c r="J1" s="319"/>
      <c r="K1" s="319"/>
      <c r="L1" s="104"/>
      <c r="M1" s="104"/>
      <c r="N1" s="104"/>
      <c r="O1" s="259"/>
      <c r="P1" s="104"/>
      <c r="Q1" s="104"/>
      <c r="R1" s="104"/>
      <c r="S1" s="104"/>
      <c r="T1" s="104"/>
      <c r="U1" s="104"/>
      <c r="V1" s="104"/>
      <c r="W1" s="104"/>
      <c r="X1" s="104"/>
      <c r="Y1" s="104"/>
      <c r="Z1" s="104"/>
      <c r="AA1" s="104"/>
      <c r="AB1" s="104"/>
      <c r="AC1" s="104"/>
      <c r="AD1" s="104"/>
      <c r="AE1" s="104"/>
      <c r="AF1" s="104"/>
      <c r="AG1" s="104"/>
      <c r="AH1" s="104"/>
      <c r="AI1" s="104"/>
      <c r="AJ1" s="104"/>
      <c r="AK1" s="104"/>
      <c r="AL1" s="104"/>
      <c r="AM1" s="104"/>
      <c r="AN1" s="104"/>
      <c r="AO1" s="104"/>
      <c r="AP1" s="104"/>
      <c r="AQ1" s="104"/>
      <c r="AR1" s="104"/>
      <c r="AS1" s="104"/>
      <c r="AT1" s="104"/>
      <c r="AU1" s="104"/>
      <c r="AV1" s="104"/>
      <c r="AW1" s="104"/>
      <c r="AX1" s="104"/>
      <c r="AY1" s="210"/>
      <c r="AZ1" s="104"/>
      <c r="BA1" s="104"/>
      <c r="BB1" s="104"/>
      <c r="BC1" s="104"/>
      <c r="BD1" s="104"/>
      <c r="BE1" s="104"/>
      <c r="BF1" s="104"/>
      <c r="BG1" s="104"/>
      <c r="BH1" s="104"/>
      <c r="BI1" s="104"/>
      <c r="BJ1" s="104"/>
      <c r="BK1" s="203"/>
      <c r="BL1" s="104"/>
      <c r="BM1" s="104"/>
      <c r="BN1" s="179"/>
      <c r="BO1" s="104"/>
      <c r="BP1" s="203"/>
      <c r="BQ1" s="104"/>
      <c r="BR1" s="104"/>
      <c r="BS1" s="203"/>
      <c r="BT1" s="203"/>
      <c r="BU1" s="211"/>
      <c r="BV1" s="104"/>
      <c r="BW1" s="104"/>
      <c r="BX1" s="104"/>
      <c r="BY1" s="104"/>
    </row>
    <row r="2" spans="1:77" ht="117" customHeight="1" thickTop="1">
      <c r="A2" s="328"/>
      <c r="B2" s="329"/>
      <c r="C2" s="330"/>
      <c r="D2" s="331" t="s">
        <v>2373</v>
      </c>
      <c r="E2" s="332"/>
      <c r="F2" s="332"/>
      <c r="G2" s="332"/>
      <c r="H2" s="332"/>
      <c r="I2" s="332"/>
      <c r="J2" s="332"/>
      <c r="K2" s="333"/>
      <c r="L2" s="148"/>
      <c r="M2" s="148"/>
      <c r="N2" s="148"/>
      <c r="O2" s="148"/>
      <c r="P2" s="149"/>
      <c r="Q2" s="334" t="s">
        <v>2374</v>
      </c>
      <c r="R2" s="335"/>
      <c r="S2" s="335"/>
      <c r="T2" s="335"/>
      <c r="U2" s="335"/>
      <c r="V2" s="335"/>
      <c r="W2" s="335"/>
      <c r="X2" s="335"/>
      <c r="Y2" s="335"/>
      <c r="Z2" s="335"/>
      <c r="AA2" s="335"/>
      <c r="AB2" s="335"/>
      <c r="AC2" s="335"/>
      <c r="AD2" s="335"/>
      <c r="AE2" s="335"/>
      <c r="AF2" s="335"/>
      <c r="AG2" s="335"/>
      <c r="AH2" s="335"/>
      <c r="AI2" s="335"/>
      <c r="AJ2" s="336"/>
      <c r="AK2" s="148"/>
      <c r="AL2" s="148"/>
      <c r="AM2" s="148"/>
      <c r="AN2" s="148"/>
      <c r="AO2" s="148"/>
      <c r="AP2" s="148"/>
      <c r="AQ2" s="148"/>
      <c r="AR2" s="148"/>
      <c r="AS2" s="148"/>
      <c r="AT2" s="148"/>
      <c r="AU2" s="150"/>
      <c r="AV2" s="150"/>
      <c r="AW2" s="150"/>
      <c r="AX2" s="150"/>
      <c r="AY2" s="150"/>
      <c r="AZ2" s="150"/>
      <c r="BA2" s="339" t="s">
        <v>2375</v>
      </c>
      <c r="BB2" s="340"/>
      <c r="BC2" s="340"/>
      <c r="BD2" s="340"/>
      <c r="BE2" s="340"/>
      <c r="BF2" s="340"/>
      <c r="BG2" s="346" t="s">
        <v>772</v>
      </c>
      <c r="BH2" s="347"/>
      <c r="BI2" s="347"/>
      <c r="BJ2" s="347"/>
      <c r="BK2" s="347"/>
      <c r="BL2" s="347"/>
      <c r="BM2" s="347"/>
      <c r="BN2" s="347"/>
      <c r="BO2" s="347"/>
      <c r="BP2" s="347"/>
      <c r="BQ2" s="347"/>
      <c r="BR2" s="347"/>
      <c r="BS2" s="347"/>
      <c r="BT2" s="347"/>
      <c r="BU2" s="347"/>
      <c r="BV2" s="347"/>
      <c r="BW2" s="347"/>
      <c r="BX2" s="347"/>
      <c r="BY2" s="348"/>
    </row>
    <row r="3" spans="1:77" ht="144.75" customHeight="1">
      <c r="A3" s="112"/>
      <c r="B3" s="113"/>
      <c r="C3" s="113"/>
      <c r="D3" s="155"/>
      <c r="E3" s="113"/>
      <c r="F3" s="113"/>
      <c r="G3" s="113"/>
      <c r="H3" s="113"/>
      <c r="I3" s="113"/>
      <c r="J3" s="113"/>
      <c r="K3" s="113"/>
      <c r="L3" s="114"/>
      <c r="M3" s="114"/>
      <c r="N3" s="114"/>
      <c r="O3" s="114"/>
      <c r="P3" s="115"/>
      <c r="Q3" s="327" t="s">
        <v>226</v>
      </c>
      <c r="R3" s="327"/>
      <c r="S3" s="327" t="s">
        <v>227</v>
      </c>
      <c r="T3" s="327"/>
      <c r="U3" s="327" t="s">
        <v>228</v>
      </c>
      <c r="V3" s="327"/>
      <c r="W3" s="327" t="s">
        <v>229</v>
      </c>
      <c r="X3" s="327"/>
      <c r="Y3" s="327" t="s">
        <v>230</v>
      </c>
      <c r="Z3" s="327"/>
      <c r="AA3" s="327" t="s">
        <v>231</v>
      </c>
      <c r="AB3" s="327"/>
      <c r="AC3" s="327" t="s">
        <v>232</v>
      </c>
      <c r="AD3" s="327"/>
      <c r="AE3" s="327" t="s">
        <v>233</v>
      </c>
      <c r="AF3" s="327"/>
      <c r="AG3" s="327" t="s">
        <v>234</v>
      </c>
      <c r="AH3" s="327"/>
      <c r="AI3" s="327" t="s">
        <v>235</v>
      </c>
      <c r="AJ3" s="327"/>
      <c r="AK3" s="343" t="s">
        <v>744</v>
      </c>
      <c r="AL3" s="343"/>
      <c r="AM3" s="343"/>
      <c r="AN3" s="343"/>
      <c r="AO3" s="343"/>
      <c r="AP3" s="343"/>
      <c r="AQ3" s="343"/>
      <c r="AR3" s="343"/>
      <c r="AS3" s="343"/>
      <c r="AT3" s="343"/>
      <c r="AU3" s="321" t="s">
        <v>23</v>
      </c>
      <c r="AV3" s="322"/>
      <c r="AW3" s="322"/>
      <c r="AX3" s="322"/>
      <c r="AY3" s="322"/>
      <c r="AZ3" s="323"/>
      <c r="BA3" s="343" t="s">
        <v>740</v>
      </c>
      <c r="BB3" s="343"/>
      <c r="BC3" s="343"/>
      <c r="BD3" s="343"/>
      <c r="BE3" s="343"/>
      <c r="BF3" s="343"/>
      <c r="BG3" s="344" t="s">
        <v>741</v>
      </c>
      <c r="BH3" s="345"/>
      <c r="BI3" s="345"/>
      <c r="BJ3" s="345"/>
      <c r="BK3" s="345"/>
      <c r="BL3" s="345"/>
      <c r="BM3" s="345"/>
      <c r="BN3" s="345"/>
      <c r="BO3" s="345"/>
      <c r="BP3" s="345"/>
      <c r="BQ3" s="341" t="s">
        <v>742</v>
      </c>
      <c r="BR3" s="341"/>
      <c r="BS3" s="342"/>
      <c r="BT3" s="213" t="s">
        <v>2176</v>
      </c>
      <c r="BU3" s="341" t="s">
        <v>743</v>
      </c>
      <c r="BV3" s="341"/>
      <c r="BW3" s="341"/>
      <c r="BX3" s="341"/>
      <c r="BY3" s="342"/>
    </row>
    <row r="4" spans="1:77" ht="35.25" customHeight="1">
      <c r="A4" s="116"/>
      <c r="B4" s="117"/>
      <c r="C4" s="117"/>
      <c r="D4" s="118"/>
      <c r="E4" s="118"/>
      <c r="F4" s="118"/>
      <c r="G4" s="118"/>
      <c r="H4" s="118"/>
      <c r="I4" s="118"/>
      <c r="J4" s="118"/>
      <c r="K4" s="118"/>
      <c r="L4" s="119"/>
      <c r="M4" s="119"/>
      <c r="N4" s="119"/>
      <c r="O4" s="119"/>
      <c r="P4" s="120"/>
      <c r="Q4" s="337" t="s">
        <v>881</v>
      </c>
      <c r="R4" s="338"/>
      <c r="S4" s="337" t="s">
        <v>881</v>
      </c>
      <c r="T4" s="338"/>
      <c r="U4" s="337" t="s">
        <v>881</v>
      </c>
      <c r="V4" s="338"/>
      <c r="W4" s="337" t="s">
        <v>881</v>
      </c>
      <c r="X4" s="338"/>
      <c r="Y4" s="337" t="s">
        <v>881</v>
      </c>
      <c r="Z4" s="338"/>
      <c r="AA4" s="337" t="s">
        <v>881</v>
      </c>
      <c r="AB4" s="338"/>
      <c r="AC4" s="337" t="s">
        <v>881</v>
      </c>
      <c r="AD4" s="338"/>
      <c r="AE4" s="337" t="s">
        <v>881</v>
      </c>
      <c r="AF4" s="338"/>
      <c r="AG4" s="337" t="s">
        <v>881</v>
      </c>
      <c r="AH4" s="338"/>
      <c r="AI4" s="337" t="s">
        <v>881</v>
      </c>
      <c r="AJ4" s="338"/>
      <c r="AK4" s="320" t="s">
        <v>769</v>
      </c>
      <c r="AL4" s="320"/>
      <c r="AM4" s="320"/>
      <c r="AN4" s="320"/>
      <c r="AO4" s="320"/>
      <c r="AP4" s="320"/>
      <c r="AQ4" s="320"/>
      <c r="AR4" s="320"/>
      <c r="AS4" s="320"/>
      <c r="AT4" s="320"/>
      <c r="AU4" s="324"/>
      <c r="AV4" s="325"/>
      <c r="AW4" s="325"/>
      <c r="AX4" s="325"/>
      <c r="AY4" s="325"/>
      <c r="AZ4" s="326"/>
      <c r="BA4" s="314" t="s">
        <v>3034</v>
      </c>
      <c r="BB4" s="315"/>
      <c r="BC4" s="315"/>
      <c r="BD4" s="315"/>
      <c r="BE4" s="315"/>
      <c r="BF4" s="316"/>
      <c r="BG4" s="124" t="s">
        <v>2909</v>
      </c>
      <c r="BH4" s="124" t="s">
        <v>2919</v>
      </c>
      <c r="BI4" s="124" t="s">
        <v>2920</v>
      </c>
      <c r="BJ4" s="124" t="s">
        <v>2909</v>
      </c>
      <c r="BK4" s="124" t="s">
        <v>2921</v>
      </c>
      <c r="BL4" s="124" t="s">
        <v>2909</v>
      </c>
      <c r="BM4" s="126" t="s">
        <v>2909</v>
      </c>
      <c r="BN4" s="124" t="s">
        <v>2909</v>
      </c>
      <c r="BO4" s="124" t="s">
        <v>2922</v>
      </c>
      <c r="BP4" s="124" t="s">
        <v>2909</v>
      </c>
      <c r="BQ4" s="215" t="s">
        <v>2358</v>
      </c>
      <c r="BR4" s="215" t="s">
        <v>2938</v>
      </c>
      <c r="BS4" s="215" t="s">
        <v>2909</v>
      </c>
      <c r="BT4" s="124" t="s">
        <v>2937</v>
      </c>
      <c r="BU4" s="215" t="s">
        <v>2909</v>
      </c>
      <c r="BV4" s="215" t="s">
        <v>2909</v>
      </c>
      <c r="BW4" s="215" t="s">
        <v>2909</v>
      </c>
      <c r="BX4" s="215" t="s">
        <v>2922</v>
      </c>
      <c r="BY4" s="215" t="s">
        <v>2909</v>
      </c>
    </row>
    <row r="5" spans="1:77" ht="144.75" customHeight="1">
      <c r="A5" s="105" t="s">
        <v>14</v>
      </c>
      <c r="B5" s="106" t="s">
        <v>0</v>
      </c>
      <c r="C5" s="106" t="s">
        <v>26</v>
      </c>
      <c r="D5" s="107" t="s">
        <v>3</v>
      </c>
      <c r="E5" s="107" t="s">
        <v>429</v>
      </c>
      <c r="F5" s="107" t="s">
        <v>28</v>
      </c>
      <c r="G5" s="107" t="s">
        <v>2</v>
      </c>
      <c r="H5" s="228" t="s">
        <v>2392</v>
      </c>
      <c r="I5" s="228" t="s">
        <v>2468</v>
      </c>
      <c r="J5" s="228" t="s">
        <v>2393</v>
      </c>
      <c r="K5" s="261" t="s">
        <v>4</v>
      </c>
      <c r="L5" s="262" t="s">
        <v>2943</v>
      </c>
      <c r="M5" s="108" t="s">
        <v>427</v>
      </c>
      <c r="N5" s="108" t="s">
        <v>428</v>
      </c>
      <c r="O5" s="260" t="s">
        <v>2942</v>
      </c>
      <c r="P5" s="109" t="s">
        <v>15</v>
      </c>
      <c r="Q5" s="110" t="s">
        <v>226</v>
      </c>
      <c r="R5" s="110" t="s">
        <v>236</v>
      </c>
      <c r="S5" s="110" t="s">
        <v>227</v>
      </c>
      <c r="T5" s="110" t="s">
        <v>237</v>
      </c>
      <c r="U5" s="110" t="s">
        <v>228</v>
      </c>
      <c r="V5" s="110" t="s">
        <v>238</v>
      </c>
      <c r="W5" s="110" t="s">
        <v>229</v>
      </c>
      <c r="X5" s="110" t="s">
        <v>239</v>
      </c>
      <c r="Y5" s="110" t="s">
        <v>230</v>
      </c>
      <c r="Z5" s="110" t="s">
        <v>240</v>
      </c>
      <c r="AA5" s="110" t="s">
        <v>231</v>
      </c>
      <c r="AB5" s="110" t="s">
        <v>241</v>
      </c>
      <c r="AC5" s="110" t="s">
        <v>232</v>
      </c>
      <c r="AD5" s="110" t="s">
        <v>242</v>
      </c>
      <c r="AE5" s="110" t="s">
        <v>233</v>
      </c>
      <c r="AF5" s="110" t="s">
        <v>243</v>
      </c>
      <c r="AG5" s="110" t="s">
        <v>234</v>
      </c>
      <c r="AH5" s="110" t="s">
        <v>244</v>
      </c>
      <c r="AI5" s="110" t="s">
        <v>235</v>
      </c>
      <c r="AJ5" s="110" t="s">
        <v>245</v>
      </c>
      <c r="AK5" s="107" t="s">
        <v>2253</v>
      </c>
      <c r="AL5" s="107" t="s">
        <v>2328</v>
      </c>
      <c r="AM5" s="107" t="s">
        <v>2329</v>
      </c>
      <c r="AN5" s="107" t="s">
        <v>2330</v>
      </c>
      <c r="AO5" s="107" t="s">
        <v>2331</v>
      </c>
      <c r="AP5" s="107" t="s">
        <v>2332</v>
      </c>
      <c r="AQ5" s="107" t="s">
        <v>2333</v>
      </c>
      <c r="AR5" s="107" t="s">
        <v>2334</v>
      </c>
      <c r="AS5" s="107" t="s">
        <v>2335</v>
      </c>
      <c r="AT5" s="107" t="s">
        <v>2336</v>
      </c>
      <c r="AU5" s="121" t="s">
        <v>2814</v>
      </c>
      <c r="AV5" s="121" t="s">
        <v>2815</v>
      </c>
      <c r="AW5" s="121" t="s">
        <v>2816</v>
      </c>
      <c r="AX5" s="121" t="s">
        <v>2817</v>
      </c>
      <c r="AY5" s="121" t="s">
        <v>2818</v>
      </c>
      <c r="AZ5" s="121" t="s">
        <v>2819</v>
      </c>
      <c r="BA5" s="123" t="s">
        <v>3035</v>
      </c>
      <c r="BB5" s="285" t="s">
        <v>3036</v>
      </c>
      <c r="BC5" s="285" t="s">
        <v>3037</v>
      </c>
      <c r="BD5" s="123" t="s">
        <v>3038</v>
      </c>
      <c r="BE5" s="123" t="s">
        <v>3039</v>
      </c>
      <c r="BF5" s="123" t="s">
        <v>3040</v>
      </c>
      <c r="BG5" s="122" t="s">
        <v>2451</v>
      </c>
      <c r="BH5" s="122" t="s">
        <v>2183</v>
      </c>
      <c r="BI5" s="122" t="s">
        <v>2318</v>
      </c>
      <c r="BJ5" s="122" t="s">
        <v>2319</v>
      </c>
      <c r="BK5" s="208" t="s">
        <v>2175</v>
      </c>
      <c r="BL5" s="122" t="s">
        <v>2923</v>
      </c>
      <c r="BM5" s="122" t="s">
        <v>863</v>
      </c>
      <c r="BN5" s="208" t="s">
        <v>2174</v>
      </c>
      <c r="BO5" s="122" t="s">
        <v>2326</v>
      </c>
      <c r="BP5" s="232" t="s">
        <v>2462</v>
      </c>
      <c r="BQ5" s="111" t="s">
        <v>2359</v>
      </c>
      <c r="BR5" s="111" t="s">
        <v>2173</v>
      </c>
      <c r="BS5" s="111" t="s">
        <v>2172</v>
      </c>
      <c r="BT5" s="209" t="s">
        <v>2320</v>
      </c>
      <c r="BU5" s="204" t="s">
        <v>2337</v>
      </c>
      <c r="BV5" s="204" t="s">
        <v>2338</v>
      </c>
      <c r="BW5" s="204" t="s">
        <v>2339</v>
      </c>
      <c r="BX5" s="204" t="s">
        <v>2348</v>
      </c>
      <c r="BY5" s="204" t="s">
        <v>2347</v>
      </c>
    </row>
    <row r="6" spans="1:77" ht="113.25" customHeight="1">
      <c r="A6" s="161">
        <v>1</v>
      </c>
      <c r="B6" s="162" t="str">
        <f>INDEX(Table48[[#All],[Measure Name]],MATCH(Table1[[#This Row],[NQF Number]],Table48[[#All],[NQF '#]],0))</f>
        <v>Initiation and Engagement of Alcohol and Other Drug Dependence Treatment</v>
      </c>
      <c r="C6" s="263" t="s">
        <v>29</v>
      </c>
      <c r="D6" s="163" t="str">
        <f>INDEX(Table48[[#All],[Steward]],MATCH(Table1[[#This Row],[NQF Number]],Table48[[#All],[NQF '#]],0))</f>
        <v>National Committee for Quality Assurance</v>
      </c>
      <c r="E6" s="163" t="str">
        <f>IF(INDEX(Table48[[#All],[CMS Number]],MATCH(Table1[[#This Row],[NQF Number]],Table48[[#All],[NQF '#]],0))=0,"",INDEX(Table48[[#All],[CMS Number]],MATCH(Table1[[#This Row],[NQF Number]],Table48[[#All],[NQF '#]],0)))</f>
        <v>CMS137</v>
      </c>
      <c r="F6" s="163" t="str">
        <f>INDEX(Table48[[#All],[Description]],MATCH(Table1[[#This Row],[NQF Number]],Table48[[#All],[NQF '#]],0))</f>
        <v>Percentage of adolescent and adult patients with a new episode of alcohol or other drug (AOD) dependence who 
received the following: 
• Initiation of AOD Treatment. The percentage of patients who initiate treatment through an inpatient AOD admission, outpatient visit, intensive outpatient encounter or partial hospitalization within 14 days of the diagnosis.
• Engagement of AOD Treatment. The percentage of patients who initiated treatment and who had two or more additional services with a diagnosis of AOD within 30 days of the initiation visit</v>
      </c>
      <c r="G6" s="163" t="str">
        <f>INDEX(Table48[[#All],[Domain]],MATCH(Table1[[#This Row],[NQF Number]],Table48[[#All],[NQF '#]],0))</f>
        <v>Chronic Illness Care</v>
      </c>
      <c r="H6" s="163" t="str">
        <f>INDEX(Table48[[#All],[Condition]],MATCH(Table1[[#This Row],[NQF Number]],Table48[[#All],[NQF '#]],0))</f>
        <v>Substance Abuse</v>
      </c>
      <c r="I6" s="163" t="str">
        <f>INDEX(Table48[[#All],[Measure Type]],MATCH(Table1[[#This Row],[NQF Number]],Table48[[#All],[NQF '#]],0))</f>
        <v>Process</v>
      </c>
      <c r="J6" s="163" t="str">
        <f>INDEX(Table48[[#All],[Populations]],MATCH(Table1[[#This Row],[NQF Number]],Table48[[#All],[NQF '#]],0))</f>
        <v>All Ages</v>
      </c>
      <c r="K6" s="165" t="str">
        <f>INDEX(Table48[[#All],[Data Source]],MATCH(Table1[[#This Row],[NQF Number]],Table48[[#All],[NQF '#]],0))</f>
        <v>Claims</v>
      </c>
      <c r="L6" s="275"/>
      <c r="M6" s="275"/>
      <c r="N6" s="276"/>
      <c r="O6" s="277" t="s">
        <v>2975</v>
      </c>
      <c r="P6" s="166">
        <f>SUM(Table1[[#This Row],[Set A]:[Set J]])</f>
        <v>0</v>
      </c>
      <c r="Q6" s="167"/>
      <c r="R6" s="167"/>
      <c r="S6" s="167"/>
      <c r="T6" s="167"/>
      <c r="U6" s="167"/>
      <c r="V6" s="167"/>
      <c r="W6" s="167"/>
      <c r="X6" s="167"/>
      <c r="Y6" s="167"/>
      <c r="Z6" s="167"/>
      <c r="AA6" s="167"/>
      <c r="AB6" s="167"/>
      <c r="AC6" s="167"/>
      <c r="AD6" s="167"/>
      <c r="AE6" s="167"/>
      <c r="AF6" s="167"/>
      <c r="AG6" s="167"/>
      <c r="AH6" s="167"/>
      <c r="AI6" s="167"/>
      <c r="AJ6" s="167"/>
      <c r="AK6" s="168">
        <f>IF(Table1[[#This Row],[Criterion A]]="yes",2,IF(Table1[[#This Row],[Criterion A]]="somewhat",1,0))</f>
        <v>0</v>
      </c>
      <c r="AL6" s="165">
        <f>IF(Table1[[#This Row],[Criterion B]]="yes",2,IF(Table1[[#This Row],[Criterion B]]="somewhat",1,0))</f>
        <v>0</v>
      </c>
      <c r="AM6" s="165">
        <f>IF(Table1[[#This Row],[Criterion C]]="yes",2,IF(Table1[[#This Row],[Criterion C]]="somewhat",1,0))</f>
        <v>0</v>
      </c>
      <c r="AN6" s="165">
        <f>IF(Table1[[#This Row],[Criterion D]]="yes",2,IF(Table1[[#This Row],[Criterion D]]="somewhat",1,0))</f>
        <v>0</v>
      </c>
      <c r="AO6" s="165">
        <f>IF(Table1[[#This Row],[Criterion E]]="yes",2,IF(Table1[[#This Row],[Criterion E]]="somewhat",1,0))</f>
        <v>0</v>
      </c>
      <c r="AP6" s="165">
        <f>IF(Table1[[#This Row],[Criterion F]]="yes",2,IF(Table1[[#This Row],[Criterion F]]="somewhat",1,0))</f>
        <v>0</v>
      </c>
      <c r="AQ6" s="165">
        <f>IF(Table1[[#This Row],[Criterion G]]="yes",2,IF(Table1[[#This Row],[Criterion G]]="somewhat",1,0))</f>
        <v>0</v>
      </c>
      <c r="AR6" s="165">
        <f>IF(Table1[[#This Row],[Criterion H]]="yes",2,IF(Table1[[#This Row],[Criterion H]]="somewhat",1,0))</f>
        <v>0</v>
      </c>
      <c r="AS6" s="165">
        <f>IF(Table1[[#This Row],[Criterion I]]="yes",2,IF(Table1[[#This Row],[Criterion I]]="somewhat",1,0))</f>
        <v>0</v>
      </c>
      <c r="AT6" s="165">
        <f>IF(Table1[[#This Row],[Criterion J]]="yes",2,IF(Table1[[#This Row],[Criterion J]]="somewhat",1,0))</f>
        <v>0</v>
      </c>
      <c r="AU6" s="169">
        <f>Table1[[#This Row],[Alignment Score with Commercial and State Measure Sets]]+Table1[[#This Row],[Alignment Score with Federal Measure Sets Focused on Ambulatory Care ]]+Table1[[#This Row],[Alignment Score with National Hospital Measure Sets]]+Table1[[#This Row],[Alignment Score with National Hospital and Ambulatory Measure Sets]]+Table1[[#This Row],[Alignment Score with Select State Measure Sets]]</f>
        <v>9</v>
      </c>
      <c r="AV6" s="169">
        <f>COUNTIF(Table1[[#This Row],[SIM Aligned ACO Measure Set]:[Behavioral Health Measure Set - Substance Use Treatment]],"*yes*")</f>
        <v>3</v>
      </c>
      <c r="AW6" s="169">
        <f>COUNTIF(Table1[[#This Row],[
CMMI Comprehensive Primary Care Plus (CPC+)]:[
CMS Merit-based Incentive Payment System (MIPS) - General Practice/Family Practice, Internal Medicine, and Pediatrics]],"*yes*")</f>
        <v>4</v>
      </c>
      <c r="AX6" s="169">
        <f>COUNTIF(Table1[[#This Row],[
CMS Hospital Value-Based Purchasing]:[
Joint Commission Accountability Measure List]],"*yes*")</f>
        <v>0</v>
      </c>
      <c r="AY6" s="169">
        <f>COUNTIF(Table1[[#This Row],[
Catalyst for Payment Reform Employer-Purchaser Measure Set]],"*yes*")</f>
        <v>0</v>
      </c>
      <c r="AZ6" s="169">
        <f>COUNTIF(Table1[[#This Row],[
Medi-Cal P4P Measure Set
]:[
Washington State Common Measure Set for Health Care Quality and Cost 
]],"*yes*")</f>
        <v>2</v>
      </c>
      <c r="BA6" s="269" t="s">
        <v>2278</v>
      </c>
      <c r="BB6" s="275"/>
      <c r="BC6" s="275" t="s">
        <v>2278</v>
      </c>
      <c r="BD6" s="275"/>
      <c r="BE6" s="275"/>
      <c r="BF6" s="275" t="s">
        <v>2274</v>
      </c>
      <c r="BG6"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2017]],13,FALSE))=TRUE,"",VLOOKUP(Table1[[#This Row],[NQF Number]],Table48[[#All],[NQF '#]:[Washington State Common Measure Set for Health Care Quality and Cost
Version Date: CY 2017]],13,FALSE)))))</f>
        <v>Yes</v>
      </c>
      <c r="BH6"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2017]],14,FALSE))=TRUE,"",VLOOKUP(Table1[[#This Row],[NQF Number]],Table48[[#All],[NQF '#]:[Washington State Common Measure Set for Health Care Quality and Cost
Version Date: CY 2017]],14,FALSE)))))</f>
        <v/>
      </c>
      <c r="BI6"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2017]],15,FALSE))=TRUE,"",VLOOKUP(Table1[[#This Row],[NQF Number]],Table48[[#All],[NQF '#]:[Washington State Common Measure Set for Health Care Quality and Cost
Version Date: CY 2017]],15,FALSE)))))</f>
        <v/>
      </c>
      <c r="BJ6"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2017]],16,FALSE))=TRUE,"",VLOOKUP(Table1[[#This Row],[NQF Number]],Table48[[#All],[NQF '#]:[Washington State Common Measure Set for Health Care Quality and Cost
Version Date: CY 2017]],16,FALSE)))))</f>
        <v>Yes</v>
      </c>
      <c r="BK6"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2017]],17,FALSE))=TRUE,"",VLOOKUP(Table1[[#This Row],[NQF Number]],Table48[[#All],[NQF '#]:[Washington State Common Measure Set for Health Care Quality and Cost
Version Date: CY 2017]],17,FALSE)))))</f>
        <v/>
      </c>
      <c r="BL6"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2017]],18,FALSE))=TRUE,"",VLOOKUP(Table1[[#This Row],[NQF Number]],Table48[[#All],[NQF '#]:[Washington State Common Measure Set for Health Care Quality and Cost
Version Date: CY 2017]],18,FALSE)))))</f>
        <v>Yes</v>
      </c>
      <c r="BM6"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2017]],19,FALSE))=TRUE,"",VLOOKUP(Table1[[#This Row],[NQF Number]],Table48[[#All],[NQF '#]:[Washington State Common Measure Set for Health Care Quality and Cost
Version Date: CY 2017]],19,FALSE)))))</f>
        <v>Yes</v>
      </c>
      <c r="BN6"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2017]],22,FALSE))=TRUE,"",VLOOKUP(Table1[[#This Row],[NQF Number]],Table48[[#All],[NQF '#]:[Washington State Common Measure Set for Health Care Quality and Cost
Version Date: CY 2017]],22,FALSE)))))</f>
        <v/>
      </c>
      <c r="BO6"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2017]],23,FALSE))=TRUE,"",VLOOKUP(Table1[[#This Row],[NQF Number]],Table48[[#All],[NQF '#]:[Washington State Common Measure Set for Health Care Quality and Cost
Version Date: CY 2017]],23,FALSE)))))</f>
        <v/>
      </c>
      <c r="BP6"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2017]],24,FALSE))=TRUE,"",VLOOKUP(Table1[[#This Row],[NQF Number]],Table48[[#All],[NQF '#]:[Washington State Common Measure Set for Health Care Quality and Cost
Version Date: CY 2017]],24,FALSE)))))</f>
        <v/>
      </c>
      <c r="BQ6"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2017]],20,FALSE))=TRUE,"",VLOOKUP(Table1[[#This Row],[NQF Number]],Table48[[#All],[NQF '#]:[Washington State Common Measure Set for Health Care Quality and Cost
Version Date: CY 2017]],20,FALSE)))))</f>
        <v/>
      </c>
      <c r="BR6"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2017]],21,FALSE))=TRUE,"",VLOOKUP(Table1[[#This Row],[NQF Number]],Table48[[#All],[NQF '#]:[Washington State Common Measure Set for Health Care Quality and Cost
Version Date: CY 2017]],21,FALSE)))))</f>
        <v/>
      </c>
      <c r="BS6"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2017]],26,FALSE))=TRUE,"",VLOOKUP(Table1[[#This Row],[NQF Number]],Table48[[#All],[NQF '#]:[Washington State Common Measure Set for Health Care Quality and Cost
Version Date: CY 2017]],26,FALSE)))))</f>
        <v/>
      </c>
      <c r="BT6"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2017]],25,FALSE))=TRUE,"",VLOOKUP(Table1[[#This Row],[NQF Number]],Table48[[#All],[NQF '#]:[Washington State Common Measure Set for Health Care Quality and Cost
Version Date: CY 2017]],25,FALSE)))))</f>
        <v/>
      </c>
      <c r="BU6"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2017]],27,FALSE))=TRUE,"",VLOOKUP(Table1[[#This Row],[NQF Number]],Table48[[#All],[NQF '#]:[Washington State Common Measure Set for Health Care Quality and Cost
Version Date: CY 2017]],27,FALSE)))))</f>
        <v>Yes (Supplemental)</v>
      </c>
      <c r="BV6"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2017]],28,FALSE))=TRUE,"",VLOOKUP(Table1[[#This Row],[NQF Number]],Table48[[#All],[NQF '#]:[Washington State Common Measure Set for Health Care Quality and Cost
Version Date: CY 2017]],28,FALSE)))))</f>
        <v/>
      </c>
      <c r="BW6"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2017]],29,FALSE))=TRUE,"",VLOOKUP(Table1[[#This Row],[NQF Number]],Table48[[#All],[NQF '#]:[Washington State Common Measure Set for Health Care Quality and Cost
Version Date: CY 2017]],29,FALSE)))))</f>
        <v/>
      </c>
      <c r="BX6"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2017]],31,FALSE))=TRUE,"",VLOOKUP(Table1[[#This Row],[NQF Number]],Table48[[#All],[NQF '#]:[Washington State Common Measure Set for Health Care Quality and Cost
Version Date: CY 2017]],31,FALSE)))))</f>
        <v>Yes</v>
      </c>
      <c r="BY6"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2017]],32,FALSE))=TRUE,"",VLOOKUP(Table1[[#This Row],[NQF Number]],Table48[[#All],[NQF '#]:[Washington State Common Measure Set for Health Care Quality and Cost
Version Date: CY 2017]],32,FALSE)))))</f>
        <v/>
      </c>
    </row>
    <row r="7" spans="1:77" ht="113.25" customHeight="1">
      <c r="A7" s="222">
        <v>2</v>
      </c>
      <c r="B7" s="219" t="str">
        <f>INDEX(Table48[[#All],[Measure Name]],MATCH(Table1[[#This Row],[NQF Number]],Table48[[#All],[NQF '#]],0))</f>
        <v>CAHPS® Clinician/Group Surveys - (Adult Primary Care, Pediatric Care, and Specialist Care Surveys)</v>
      </c>
      <c r="C7" s="263" t="s">
        <v>179</v>
      </c>
      <c r="D7" s="165" t="str">
        <f>INDEX(Table48[[#All],[Steward]],MATCH(Table1[[#This Row],[NQF Number]],Table48[[#All],[NQF '#]],0))</f>
        <v>Agency for Healthcare Research and Quality</v>
      </c>
      <c r="E7" s="221" t="str">
        <f>IF(INDEX(Table48[[#All],[CMS Number]],MATCH(Table1[[#This Row],[NQF Number]],Table48[[#All],[NQF '#]],0))=0,"",INDEX(Table48[[#All],[CMS Number]],MATCH(Table1[[#This Row],[NQF Number]],Table48[[#All],[NQF '#]],0)))</f>
        <v/>
      </c>
      <c r="F7" s="221" t="str">
        <f>INDEX(Table48[[#All],[Description]],MATCH(Table1[[#This Row],[NQF Number]],Table48[[#All],[NQF '#]],0))</f>
        <v>• Adult Primary Care Survey: 37 core and 64 supplemental question survey of adult outpatient primary care patients.
• Pediatric Care Survey: 36 core and 16 supplemental question survey of outpatient pediatric care patients.
• Specialist Care Survey: 37 core and 20 supplemental question survey of adult outpatients specialist care patients. Level of analysis for each of the 3 surveys: group practices, sites of care, and/or individual clinicians</v>
      </c>
      <c r="G7" s="165" t="str">
        <f>INDEX(Table48[[#All],[Domain]],MATCH(Table1[[#This Row],[NQF Number]],Table48[[#All],[NQF '#]],0))</f>
        <v>Other</v>
      </c>
      <c r="H7" s="165" t="str">
        <f>INDEX(Table48[[#All],[Condition]],MATCH(Table1[[#This Row],[NQF Number]],Table48[[#All],[NQF '#]],0))</f>
        <v>NA</v>
      </c>
      <c r="I7" s="165" t="str">
        <f>INDEX(Table48[[#All],[Measure Type]],MATCH(Table1[[#This Row],[NQF Number]],Table48[[#All],[NQF '#]],0))</f>
        <v>Patient Experience</v>
      </c>
      <c r="J7" s="165" t="str">
        <f>INDEX(Table48[[#All],[Populations]],MATCH(Table1[[#This Row],[NQF Number]],Table48[[#All],[NQF '#]],0))</f>
        <v>All Ages</v>
      </c>
      <c r="K7" s="169" t="str">
        <f>INDEX(Table48[[#All],[Data Source]],MATCH(Table1[[#This Row],[NQF Number]],Table48[[#All],[NQF '#]],0))</f>
        <v>Survey</v>
      </c>
      <c r="L7" s="275"/>
      <c r="M7" s="275"/>
      <c r="N7" s="276"/>
      <c r="O7" s="278" t="s">
        <v>2976</v>
      </c>
      <c r="P7" s="166">
        <f>SUM(Table1[[#This Row],[Set A]:[Set J]])</f>
        <v>0</v>
      </c>
      <c r="Q7" s="167"/>
      <c r="R7" s="167"/>
      <c r="S7" s="167"/>
      <c r="T7" s="167"/>
      <c r="U7" s="167"/>
      <c r="V7" s="167"/>
      <c r="W7" s="167"/>
      <c r="X7" s="167"/>
      <c r="Y7" s="167"/>
      <c r="Z7" s="167"/>
      <c r="AA7" s="167"/>
      <c r="AB7" s="167"/>
      <c r="AC7" s="167"/>
      <c r="AD7" s="167"/>
      <c r="AE7" s="167"/>
      <c r="AF7" s="167"/>
      <c r="AG7" s="167"/>
      <c r="AH7" s="167"/>
      <c r="AI7" s="167"/>
      <c r="AJ7" s="167"/>
      <c r="AK7" s="168">
        <f>IF(Table1[[#This Row],[Criterion A]]="yes",2,IF(Table1[[#This Row],[Criterion A]]="somewhat",1,0))</f>
        <v>0</v>
      </c>
      <c r="AL7" s="165">
        <f>IF(Table1[[#This Row],[Criterion B]]="yes",2,IF(Table1[[#This Row],[Criterion B]]="somewhat",1,0))</f>
        <v>0</v>
      </c>
      <c r="AM7" s="165">
        <f>IF(Table1[[#This Row],[Criterion C]]="yes",2,IF(Table1[[#This Row],[Criterion C]]="somewhat",1,0))</f>
        <v>0</v>
      </c>
      <c r="AN7" s="165">
        <f>IF(Table1[[#This Row],[Criterion D]]="yes",2,IF(Table1[[#This Row],[Criterion D]]="somewhat",1,0))</f>
        <v>0</v>
      </c>
      <c r="AO7" s="165">
        <f>IF(Table1[[#This Row],[Criterion E]]="yes",2,IF(Table1[[#This Row],[Criterion E]]="somewhat",1,0))</f>
        <v>0</v>
      </c>
      <c r="AP7" s="165">
        <f>IF(Table1[[#This Row],[Criterion F]]="yes",2,IF(Table1[[#This Row],[Criterion F]]="somewhat",1,0))</f>
        <v>0</v>
      </c>
      <c r="AQ7" s="165">
        <f>IF(Table1[[#This Row],[Criterion G]]="yes",2,IF(Table1[[#This Row],[Criterion G]]="somewhat",1,0))</f>
        <v>0</v>
      </c>
      <c r="AR7" s="165">
        <f>IF(Table1[[#This Row],[Criterion H]]="yes",2,IF(Table1[[#This Row],[Criterion H]]="somewhat",1,0))</f>
        <v>0</v>
      </c>
      <c r="AS7" s="165">
        <f>IF(Table1[[#This Row],[Criterion I]]="yes",2,IF(Table1[[#This Row],[Criterion I]]="somewhat",1,0))</f>
        <v>0</v>
      </c>
      <c r="AT7" s="165">
        <f>IF(Table1[[#This Row],[Criterion J]]="yes",2,IF(Table1[[#This Row],[Criterion J]]="somewhat",1,0))</f>
        <v>0</v>
      </c>
      <c r="AU7" s="169">
        <f>Table1[[#This Row],[Alignment Score with Commercial and State Measure Sets]]+Table1[[#This Row],[Alignment Score with Federal Measure Sets Focused on Ambulatory Care ]]+Table1[[#This Row],[Alignment Score with National Hospital Measure Sets]]+Table1[[#This Row],[Alignment Score with National Hospital and Ambulatory Measure Sets]]+Table1[[#This Row],[Alignment Score with Select State Measure Sets]]</f>
        <v>6</v>
      </c>
      <c r="AV7" s="169">
        <f>COUNTIF(Table1[[#This Row],[SIM Aligned ACO Measure Set]:[Behavioral Health Measure Set - Substance Use Treatment]],"*yes*")</f>
        <v>1</v>
      </c>
      <c r="AW7" s="169">
        <f>COUNTIF(Table1[[#This Row],[
CMMI Comprehensive Primary Care Plus (CPC+)]:[
CMS Merit-based Incentive Payment System (MIPS) - General Practice/Family Practice, Internal Medicine, and Pediatrics]],"*yes*")</f>
        <v>3</v>
      </c>
      <c r="AX7" s="169">
        <f>COUNTIF(Table1[[#This Row],[
CMS Hospital Value-Based Purchasing]:[
Joint Commission Accountability Measure List]],"*yes*")</f>
        <v>0</v>
      </c>
      <c r="AY7" s="169">
        <f>COUNTIF(Table1[[#This Row],[
Catalyst for Payment Reform Employer-Purchaser Measure Set]],"*yes*")</f>
        <v>1</v>
      </c>
      <c r="AZ7" s="169">
        <f>COUNTIF(Table1[[#This Row],[
Medi-Cal P4P Measure Set
]:[
Washington State Common Measure Set for Health Care Quality and Cost 
]],"*yes*")</f>
        <v>1</v>
      </c>
      <c r="BA7" s="269" t="s">
        <v>2278</v>
      </c>
      <c r="BB7" s="275"/>
      <c r="BC7" s="275"/>
      <c r="BD7" s="275"/>
      <c r="BE7" s="275"/>
      <c r="BF7" s="275"/>
      <c r="BG7"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2017]],13,FALSE))=TRUE,"",VLOOKUP(Table1[[#This Row],[NQF Number]],Table48[[#All],[NQF '#]:[Washington State Common Measure Set for Health Care Quality and Cost
Version Date: CY 2017]],13,FALSE)))))</f>
        <v/>
      </c>
      <c r="BH7"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2017]],14,FALSE))=TRUE,"",VLOOKUP(Table1[[#This Row],[NQF Number]],Table48[[#All],[NQF '#]:[Washington State Common Measure Set for Health Care Quality and Cost
Version Date: CY 2017]],14,FALSE)))))</f>
        <v/>
      </c>
      <c r="BI7"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2017]],15,FALSE))=TRUE,"",VLOOKUP(Table1[[#This Row],[NQF Number]],Table48[[#All],[NQF '#]:[Washington State Common Measure Set for Health Care Quality and Cost
Version Date: CY 2017]],15,FALSE)))))</f>
        <v/>
      </c>
      <c r="BJ7"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2017]],16,FALSE))=TRUE,"",VLOOKUP(Table1[[#This Row],[NQF Number]],Table48[[#All],[NQF '#]:[Washington State Common Measure Set for Health Care Quality and Cost
Version Date: CY 2017]],16,FALSE)))))</f>
        <v/>
      </c>
      <c r="BK7"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2017]],17,FALSE))=TRUE,"",VLOOKUP(Table1[[#This Row],[NQF Number]],Table48[[#All],[NQF '#]:[Washington State Common Measure Set for Health Care Quality and Cost
Version Date: CY 2017]],17,FALSE)))))</f>
        <v>Yes</v>
      </c>
      <c r="BL7"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2017]],18,FALSE))=TRUE,"",VLOOKUP(Table1[[#This Row],[NQF Number]],Table48[[#All],[NQF '#]:[Washington State Common Measure Set for Health Care Quality and Cost
Version Date: CY 2017]],18,FALSE)))))</f>
        <v/>
      </c>
      <c r="BM7"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2017]],19,FALSE))=TRUE,"",VLOOKUP(Table1[[#This Row],[NQF Number]],Table48[[#All],[NQF '#]:[Washington State Common Measure Set for Health Care Quality and Cost
Version Date: CY 2017]],19,FALSE)))))</f>
        <v/>
      </c>
      <c r="BN7"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2017]],22,FALSE))=TRUE,"",VLOOKUP(Table1[[#This Row],[NQF Number]],Table48[[#All],[NQF '#]:[Washington State Common Measure Set for Health Care Quality and Cost
Version Date: CY 2017]],22,FALSE)))))</f>
        <v/>
      </c>
      <c r="BO7"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2017]],23,FALSE))=TRUE,"",VLOOKUP(Table1[[#This Row],[NQF Number]],Table48[[#All],[NQF '#]:[Washington State Common Measure Set for Health Care Quality and Cost
Version Date: CY 2017]],23,FALSE)))))</f>
        <v>Yes
ACO 01 (NQF #0005):  Getting Timely Care, Appointments, and Information 
ACO-2 (NQF #0005):  How Well Your Providers Communicate 
ACO-3 (NQF #0005):  Patient Rating of Provider 
ACO-4 (NQF NA):  Access to Specialist 
ACO-5 (NQF NA):  Health Promotion and Education 
ACO-6 (NQF NA):  Shared Decision Making 
ACO 7 (NQF #0006):  Health Status/Functional Status
ACO-34 (NQF NA):  Stewardship of Patient Resources</v>
      </c>
      <c r="BP7"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2017]],24,FALSE))=TRUE,"",VLOOKUP(Table1[[#This Row],[NQF Number]],Table48[[#All],[NQF '#]:[Washington State Common Measure Set for Health Care Quality and Cost
Version Date: CY 2017]],24,FALSE)))))</f>
        <v>Yes (General Practice/Family Medicine)</v>
      </c>
      <c r="BQ7"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2017]],20,FALSE))=TRUE,"",VLOOKUP(Table1[[#This Row],[NQF Number]],Table48[[#All],[NQF '#]:[Washington State Common Measure Set for Health Care Quality and Cost
Version Date: CY 2017]],20,FALSE)))))</f>
        <v/>
      </c>
      <c r="BR7"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2017]],21,FALSE))=TRUE,"",VLOOKUP(Table1[[#This Row],[NQF Number]],Table48[[#All],[NQF '#]:[Washington State Common Measure Set for Health Care Quality and Cost
Version Date: CY 2017]],21,FALSE)))))</f>
        <v/>
      </c>
      <c r="BS7"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2017]],26,FALSE))=TRUE,"",VLOOKUP(Table1[[#This Row],[NQF Number]],Table48[[#All],[NQF '#]:[Washington State Common Measure Set for Health Care Quality and Cost
Version Date: CY 2017]],26,FALSE)))))</f>
        <v/>
      </c>
      <c r="BT7"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2017]],25,FALSE))=TRUE,"",VLOOKUP(Table1[[#This Row],[NQF Number]],Table48[[#All],[NQF '#]:[Washington State Common Measure Set for Health Care Quality and Cost
Version Date: CY 2017]],25,FALSE)))))</f>
        <v>Yes</v>
      </c>
      <c r="BU7"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2017]],27,FALSE))=TRUE,"",VLOOKUP(Table1[[#This Row],[NQF Number]],Table48[[#All],[NQF '#]:[Washington State Common Measure Set for Health Care Quality and Cost
Version Date: CY 2017]],27,FALSE)))))</f>
        <v/>
      </c>
      <c r="BV7"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2017]],28,FALSE))=TRUE,"",VLOOKUP(Table1[[#This Row],[NQF Number]],Table48[[#All],[NQF '#]:[Washington State Common Measure Set for Health Care Quality and Cost
Version Date: CY 2017]],28,FALSE)))))</f>
        <v/>
      </c>
      <c r="BW7"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2017]],29,FALSE))=TRUE,"",VLOOKUP(Table1[[#This Row],[NQF Number]],Table48[[#All],[NQF '#]:[Washington State Common Measure Set for Health Care Quality and Cost
Version Date: CY 2017]],29,FALSE)))))</f>
        <v/>
      </c>
      <c r="BX7"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2017]],31,FALSE))=TRUE,"",VLOOKUP(Table1[[#This Row],[NQF Number]],Table48[[#All],[NQF '#]:[Washington State Common Measure Set for Health Care Quality and Cost
Version Date: CY 2017]],31,FALSE)))))</f>
        <v/>
      </c>
      <c r="BY7"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2017]],32,FALSE))=TRUE,"",VLOOKUP(Table1[[#This Row],[NQF Number]],Table48[[#All],[NQF '#]:[Washington State Common Measure Set for Health Care Quality and Cost
Version Date: CY 2017]],32,FALSE)))))</f>
        <v>Yes (Provider Communication)</v>
      </c>
    </row>
    <row r="8" spans="1:77" ht="113.25" customHeight="1">
      <c r="A8" s="161">
        <v>3</v>
      </c>
      <c r="B8" s="49" t="str">
        <f>INDEX(Table48[[#All],[Measure Name]],MATCH(Table1[[#This Row],[NQF Number]],Table48[[#All],[NQF '#]],0))</f>
        <v>Controlling High Blood Pressure</v>
      </c>
      <c r="C8" s="264" t="s">
        <v>31</v>
      </c>
      <c r="D8" s="33" t="str">
        <f>INDEX(Table48[[#All],[Steward]],MATCH(Table1[[#This Row],[NQF Number]],Table48[[#All],[NQF '#]],0))</f>
        <v>National Committee for Quality Assurance</v>
      </c>
      <c r="E8" s="33" t="str">
        <f>IF(INDEX(Table48[[#All],[CMS Number]],MATCH(Table1[[#This Row],[NQF Number]],Table48[[#All],[NQF '#]],0))=0,"",INDEX(Table48[[#All],[CMS Number]],MATCH(Table1[[#This Row],[NQF Number]],Table48[[#All],[NQF '#]],0)))</f>
        <v>CMS165</v>
      </c>
      <c r="F8" s="33" t="str">
        <f>INDEX(Table48[[#All],[Description]],MATCH(Table1[[#This Row],[NQF Number]],Table48[[#All],[NQF '#]],0))</f>
        <v>Percentage of patients 18 to 85 years of age who had a diagnosis of hypertension (HTN) and whose blood pressure (BP) was adequately controlled (&lt;140/90) during the measurement year</v>
      </c>
      <c r="G8" s="217" t="str">
        <f>INDEX(Table48[[#All],[Domain]],MATCH(Table1[[#This Row],[NQF Number]],Table48[[#All],[NQF '#]],0))</f>
        <v>Chronic Illness Care</v>
      </c>
      <c r="H8" s="217" t="str">
        <f>INDEX(Table48[[#All],[Condition]],MATCH(Table1[[#This Row],[NQF Number]],Table48[[#All],[NQF '#]],0))</f>
        <v>Cardiovascular</v>
      </c>
      <c r="I8" s="34" t="str">
        <f>INDEX(Table48[[#All],[Measure Type]],MATCH(Table1[[#This Row],[NQF Number]],Table48[[#All],[NQF '#]],0))</f>
        <v>Outcome</v>
      </c>
      <c r="J8" s="217" t="str">
        <f>INDEX(Table48[[#All],[Populations]],MATCH(Table1[[#This Row],[NQF Number]],Table48[[#All],[NQF '#]],0))</f>
        <v>Adult</v>
      </c>
      <c r="K8" s="35" t="str">
        <f>INDEX(Table48[[#All],[Data Source]],MATCH(Table1[[#This Row],[NQF Number]],Table48[[#All],[NQF '#]],0))</f>
        <v>Clinical Data</v>
      </c>
      <c r="L8" s="275"/>
      <c r="M8" s="275"/>
      <c r="N8" s="276"/>
      <c r="O8" s="277" t="s">
        <v>2977</v>
      </c>
      <c r="P8" s="166">
        <f>SUM(Table1[[#This Row],[Set A]:[Set J]])</f>
        <v>0</v>
      </c>
      <c r="Q8" s="167"/>
      <c r="R8" s="167"/>
      <c r="S8" s="167"/>
      <c r="T8" s="167"/>
      <c r="U8" s="167"/>
      <c r="V8" s="167"/>
      <c r="W8" s="167"/>
      <c r="X8" s="167"/>
      <c r="Y8" s="167"/>
      <c r="Z8" s="167"/>
      <c r="AA8" s="167"/>
      <c r="AB8" s="167"/>
      <c r="AC8" s="167"/>
      <c r="AD8" s="167"/>
      <c r="AE8" s="167"/>
      <c r="AF8" s="167"/>
      <c r="AG8" s="167"/>
      <c r="AH8" s="167"/>
      <c r="AI8" s="167"/>
      <c r="AJ8" s="167"/>
      <c r="AK8" s="36">
        <f>IF(Table1[[#This Row],[Criterion A]]="yes",2,IF(Table1[[#This Row],[Criterion A]]="somewhat",1,0))</f>
        <v>0</v>
      </c>
      <c r="AL8" s="35">
        <f>IF(Table1[[#This Row],[Criterion B]]="yes",2,IF(Table1[[#This Row],[Criterion B]]="somewhat",1,0))</f>
        <v>0</v>
      </c>
      <c r="AM8" s="35">
        <f>IF(Table1[[#This Row],[Criterion C]]="yes",2,IF(Table1[[#This Row],[Criterion C]]="somewhat",1,0))</f>
        <v>0</v>
      </c>
      <c r="AN8" s="35">
        <f>IF(Table1[[#This Row],[Criterion D]]="yes",2,IF(Table1[[#This Row],[Criterion D]]="somewhat",1,0))</f>
        <v>0</v>
      </c>
      <c r="AO8" s="35">
        <f>IF(Table1[[#This Row],[Criterion E]]="yes",2,IF(Table1[[#This Row],[Criterion E]]="somewhat",1,0))</f>
        <v>0</v>
      </c>
      <c r="AP8" s="35">
        <f>IF(Table1[[#This Row],[Criterion F]]="yes",2,IF(Table1[[#This Row],[Criterion F]]="somewhat",1,0))</f>
        <v>0</v>
      </c>
      <c r="AQ8" s="35">
        <f>IF(Table1[[#This Row],[Criterion G]]="yes",2,IF(Table1[[#This Row],[Criterion G]]="somewhat",1,0))</f>
        <v>0</v>
      </c>
      <c r="AR8" s="35">
        <f>IF(Table1[[#This Row],[Criterion H]]="yes",2,IF(Table1[[#This Row],[Criterion H]]="somewhat",1,0))</f>
        <v>0</v>
      </c>
      <c r="AS8" s="35">
        <f>IF(Table1[[#This Row],[Criterion I]]="yes",2,IF(Table1[[#This Row],[Criterion I]]="somewhat",1,0))</f>
        <v>0</v>
      </c>
      <c r="AT8" s="35">
        <f>IF(Table1[[#This Row],[Criterion J]]="yes",2,IF(Table1[[#This Row],[Criterion J]]="somewhat",1,0))</f>
        <v>0</v>
      </c>
      <c r="AU8" s="169">
        <f>Table1[[#This Row],[Alignment Score with Commercial and State Measure Sets]]+Table1[[#This Row],[Alignment Score with Federal Measure Sets Focused on Ambulatory Care ]]+Table1[[#This Row],[Alignment Score with National Hospital Measure Sets]]+Table1[[#This Row],[Alignment Score with National Hospital and Ambulatory Measure Sets]]+Table1[[#This Row],[Alignment Score with Select State Measure Sets]]</f>
        <v>16</v>
      </c>
      <c r="AV8" s="169">
        <f>COUNTIF(Table1[[#This Row],[SIM Aligned ACO Measure Set]:[Behavioral Health Measure Set - Substance Use Treatment]],"*yes*")</f>
        <v>2</v>
      </c>
      <c r="AW8" s="169">
        <f>COUNTIF(Table1[[#This Row],[
CMMI Comprehensive Primary Care Plus (CPC+)]:[
CMS Merit-based Incentive Payment System (MIPS) - General Practice/Family Practice, Internal Medicine, and Pediatrics]],"*yes*")</f>
        <v>9</v>
      </c>
      <c r="AX8" s="169">
        <f>COUNTIF(Table1[[#This Row],[
CMS Hospital Value-Based Purchasing]:[
Joint Commission Accountability Measure List]],"*yes*")</f>
        <v>0</v>
      </c>
      <c r="AY8" s="169">
        <f>COUNTIF(Table1[[#This Row],[
Catalyst for Payment Reform Employer-Purchaser Measure Set]],"*yes*")</f>
        <v>1</v>
      </c>
      <c r="AZ8" s="169">
        <f>COUNTIF(Table1[[#This Row],[
Medi-Cal P4P Measure Set
]:[
Washington State Common Measure Set for Health Care Quality and Cost 
]],"*yes*")</f>
        <v>4</v>
      </c>
      <c r="BA8" s="269" t="s">
        <v>2274</v>
      </c>
      <c r="BB8" s="275"/>
      <c r="BC8" s="165" t="s">
        <v>3051</v>
      </c>
      <c r="BD8" s="269"/>
      <c r="BE8" s="275"/>
      <c r="BF8" s="275"/>
      <c r="BG8"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2017]],13,FALSE))=TRUE,"",VLOOKUP(Table1[[#This Row],[NQF Number]],Table48[[#All],[NQF '#]:[Washington State Common Measure Set for Health Care Quality and Cost
Version Date: CY 2017]],13,FALSE)))))</f>
        <v>Yes</v>
      </c>
      <c r="BH8"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2017]],14,FALSE))=TRUE,"",VLOOKUP(Table1[[#This Row],[NQF Number]],Table48[[#All],[NQF '#]:[Washington State Common Measure Set for Health Care Quality and Cost
Version Date: CY 2017]],14,FALSE)))))</f>
        <v>Yes</v>
      </c>
      <c r="BI8"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2017]],15,FALSE))=TRUE,"",VLOOKUP(Table1[[#This Row],[NQF Number]],Table48[[#All],[NQF '#]:[Washington State Common Measure Set for Health Care Quality and Cost
Version Date: CY 2017]],15,FALSE)))))</f>
        <v/>
      </c>
      <c r="BJ8"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2017]],16,FALSE))=TRUE,"",VLOOKUP(Table1[[#This Row],[NQF Number]],Table48[[#All],[NQF '#]:[Washington State Common Measure Set for Health Care Quality and Cost
Version Date: CY 2017]],16,FALSE)))))</f>
        <v>Yes</v>
      </c>
      <c r="BK8"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2017]],17,FALSE))=TRUE,"",VLOOKUP(Table1[[#This Row],[NQF Number]],Table48[[#All],[NQF '#]:[Washington State Common Measure Set for Health Care Quality and Cost
Version Date: CY 2017]],17,FALSE)))))</f>
        <v>Yes (or HEDIS 2016 measure)</v>
      </c>
      <c r="BL8"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2017]],18,FALSE))=TRUE,"",VLOOKUP(Table1[[#This Row],[NQF Number]],Table48[[#All],[NQF '#]:[Washington State Common Measure Set for Health Care Quality and Cost
Version Date: CY 2017]],18,FALSE)))))</f>
        <v>Yes</v>
      </c>
      <c r="BM8"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2017]],19,FALSE))=TRUE,"",VLOOKUP(Table1[[#This Row],[NQF Number]],Table48[[#All],[NQF '#]:[Washington State Common Measure Set for Health Care Quality and Cost
Version Date: CY 2017]],19,FALSE)))))</f>
        <v>Yes</v>
      </c>
      <c r="BN8"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2017]],22,FALSE))=TRUE,"",VLOOKUP(Table1[[#This Row],[NQF Number]],Table48[[#All],[NQF '#]:[Washington State Common Measure Set for Health Care Quality and Cost
Version Date: CY 2017]],22,FALSE)))))</f>
        <v>Yes (C16)</v>
      </c>
      <c r="BO8"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2017]],23,FALSE))=TRUE,"",VLOOKUP(Table1[[#This Row],[NQF Number]],Table48[[#All],[NQF '#]:[Washington State Common Measure Set for Health Care Quality and Cost
Version Date: CY 2017]],23,FALSE)))))</f>
        <v>Yes (ACO-28 and HTN-2)</v>
      </c>
      <c r="BP8"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2017]],24,FALSE))=TRUE,"",VLOOKUP(Table1[[#This Row],[NQF Number]],Table48[[#All],[NQF '#]:[Washington State Common Measure Set for Health Care Quality and Cost
Version Date: CY 2017]],24,FALSE)))))</f>
        <v>Yes (General Practice/Family Medicine and Internal Medicine)</v>
      </c>
      <c r="BQ8"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2017]],20,FALSE))=TRUE,"",VLOOKUP(Table1[[#This Row],[NQF Number]],Table48[[#All],[NQF '#]:[Washington State Common Measure Set for Health Care Quality and Cost
Version Date: CY 2017]],20,FALSE)))))</f>
        <v/>
      </c>
      <c r="BR8"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2017]],21,FALSE))=TRUE,"",VLOOKUP(Table1[[#This Row],[NQF Number]],Table48[[#All],[NQF '#]:[Washington State Common Measure Set for Health Care Quality and Cost
Version Date: CY 2017]],21,FALSE)))))</f>
        <v/>
      </c>
      <c r="BS8"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2017]],26,FALSE))=TRUE,"",VLOOKUP(Table1[[#This Row],[NQF Number]],Table48[[#All],[NQF '#]:[Washington State Common Measure Set for Health Care Quality and Cost
Version Date: CY 2017]],26,FALSE)))))</f>
        <v/>
      </c>
      <c r="BT8"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2017]],25,FALSE))=TRUE,"",VLOOKUP(Table1[[#This Row],[NQF Number]],Table48[[#All],[NQF '#]:[Washington State Common Measure Set for Health Care Quality and Cost
Version Date: CY 2017]],25,FALSE)))))</f>
        <v>Yes</v>
      </c>
      <c r="BU8"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2017]],27,FALSE))=TRUE,"",VLOOKUP(Table1[[#This Row],[NQF Number]],Table48[[#All],[NQF '#]:[Washington State Common Measure Set for Health Care Quality and Cost
Version Date: CY 2017]],27,FALSE)))))</f>
        <v>Yes (Supplemental)</v>
      </c>
      <c r="BV8"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2017]],28,FALSE))=TRUE,"",VLOOKUP(Table1[[#This Row],[NQF Number]],Table48[[#All],[NQF '#]:[Washington State Common Measure Set for Health Care Quality and Cost
Version Date: CY 2017]],28,FALSE)))))</f>
        <v>Yes</v>
      </c>
      <c r="BW8"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2017]],29,FALSE))=TRUE,"",VLOOKUP(Table1[[#This Row],[NQF Number]],Table48[[#All],[NQF '#]:[Washington State Common Measure Set for Health Care Quality and Cost
Version Date: CY 2017]],29,FALSE)))))</f>
        <v>Yes</v>
      </c>
      <c r="BX8"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2017]],31,FALSE))=TRUE,"",VLOOKUP(Table1[[#This Row],[NQF Number]],Table48[[#All],[NQF '#]:[Washington State Common Measure Set for Health Care Quality and Cost
Version Date: CY 2017]],31,FALSE)))))</f>
        <v/>
      </c>
      <c r="BY8"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2017]],32,FALSE))=TRUE,"",VLOOKUP(Table1[[#This Row],[NQF Number]],Table48[[#All],[NQF '#]:[Washington State Common Measure Set for Health Care Quality and Cost
Version Date: CY 2017]],32,FALSE)))))</f>
        <v>Yes</v>
      </c>
    </row>
    <row r="9" spans="1:77" ht="113.25" customHeight="1">
      <c r="A9" s="161">
        <v>4</v>
      </c>
      <c r="B9" s="49" t="str">
        <f>INDEX(Table48[[#All],[Measure Name]],MATCH(Table1[[#This Row],[NQF Number]],Table48[[#All],[NQF '#]],0))</f>
        <v>Weight Assessment and Counseling for Nutrition and Physical Activity for Children/ Adolescents</v>
      </c>
      <c r="C9" s="265" t="s">
        <v>36</v>
      </c>
      <c r="D9" s="33" t="str">
        <f>INDEX(Table48[[#All],[Steward]],MATCH(Table1[[#This Row],[NQF Number]],Table48[[#All],[NQF '#]],0))</f>
        <v>National Committee for Quality Assurance</v>
      </c>
      <c r="E9" s="33" t="str">
        <f>IF(INDEX(Table48[[#All],[CMS Number]],MATCH(Table1[[#This Row],[NQF Number]],Table48[[#All],[NQF '#]],0))=0,"",INDEX(Table48[[#All],[CMS Number]],MATCH(Table1[[#This Row],[NQF Number]],Table48[[#All],[NQF '#]],0)))</f>
        <v>CMS155</v>
      </c>
      <c r="F9" s="33" t="str">
        <f>INDEX(Table48[[#All],[Description]],MATCH(Table1[[#This Row],[NQF Number]],Table48[[#All],[NQF '#]],0))</f>
        <v>Percentage of children ages 3 to 17 that had an outpatient visit with a primary care practitioner (PCP) or obstetrical/gynecological (OB/GYN) practitioner and whose weight is classified based on body mass index percentile for age and gender</v>
      </c>
      <c r="G9" s="33" t="str">
        <f>INDEX(Table48[[#All],[Domain]],MATCH(Table1[[#This Row],[NQF Number]],Table48[[#All],[NQF '#]],0))</f>
        <v>Prevention</v>
      </c>
      <c r="H9" s="33" t="str">
        <f>INDEX(Table48[[#All],[Condition]],MATCH(Table1[[#This Row],[NQF Number]],Table48[[#All],[NQF '#]],0))</f>
        <v>Obesity</v>
      </c>
      <c r="I9" s="35" t="str">
        <f>INDEX(Table48[[#All],[Measure Type]],MATCH(Table1[[#This Row],[NQF Number]],Table48[[#All],[NQF '#]],0))</f>
        <v>Process</v>
      </c>
      <c r="J9" s="217" t="str">
        <f>INDEX(Table48[[#All],[Populations]],MATCH(Table1[[#This Row],[NQF Number]],Table48[[#All],[NQF '#]],0))</f>
        <v>Pediatric</v>
      </c>
      <c r="K9" s="35" t="s">
        <v>3044</v>
      </c>
      <c r="L9" s="269"/>
      <c r="M9" s="269"/>
      <c r="N9" s="279"/>
      <c r="O9" s="277" t="s">
        <v>2978</v>
      </c>
      <c r="P9" s="166">
        <f>SUM(Table1[[#This Row],[Set A]:[Set J]])</f>
        <v>0</v>
      </c>
      <c r="Q9" s="167"/>
      <c r="R9" s="167"/>
      <c r="S9" s="167"/>
      <c r="T9" s="167"/>
      <c r="U9" s="167"/>
      <c r="V9" s="167"/>
      <c r="W9" s="167"/>
      <c r="X9" s="167"/>
      <c r="Y9" s="167"/>
      <c r="Z9" s="167"/>
      <c r="AA9" s="167"/>
      <c r="AB9" s="167"/>
      <c r="AC9" s="167"/>
      <c r="AD9" s="167"/>
      <c r="AE9" s="167"/>
      <c r="AF9" s="167"/>
      <c r="AG9" s="167"/>
      <c r="AH9" s="167"/>
      <c r="AI9" s="167"/>
      <c r="AJ9" s="167"/>
      <c r="AK9" s="36">
        <f>IF(Table1[[#This Row],[Criterion A]]="yes",2,IF(Table1[[#This Row],[Criterion A]]="somewhat",1,0))</f>
        <v>0</v>
      </c>
      <c r="AL9" s="35">
        <f>IF(Table1[[#This Row],[Criterion B]]="yes",2,IF(Table1[[#This Row],[Criterion B]]="somewhat",1,0))</f>
        <v>0</v>
      </c>
      <c r="AM9" s="35">
        <f>IF(Table1[[#This Row],[Criterion C]]="yes",2,IF(Table1[[#This Row],[Criterion C]]="somewhat",1,0))</f>
        <v>0</v>
      </c>
      <c r="AN9" s="35">
        <f>IF(Table1[[#This Row],[Criterion D]]="yes",2,IF(Table1[[#This Row],[Criterion D]]="somewhat",1,0))</f>
        <v>0</v>
      </c>
      <c r="AO9" s="35">
        <f>IF(Table1[[#This Row],[Criterion E]]="yes",2,IF(Table1[[#This Row],[Criterion E]]="somewhat",1,0))</f>
        <v>0</v>
      </c>
      <c r="AP9" s="35">
        <f>IF(Table1[[#This Row],[Criterion F]]="yes",2,IF(Table1[[#This Row],[Criterion F]]="somewhat",1,0))</f>
        <v>0</v>
      </c>
      <c r="AQ9" s="35">
        <f>IF(Table1[[#This Row],[Criterion G]]="yes",2,IF(Table1[[#This Row],[Criterion G]]="somewhat",1,0))</f>
        <v>0</v>
      </c>
      <c r="AR9" s="35">
        <f>IF(Table1[[#This Row],[Criterion H]]="yes",2,IF(Table1[[#This Row],[Criterion H]]="somewhat",1,0))</f>
        <v>0</v>
      </c>
      <c r="AS9" s="35">
        <f>IF(Table1[[#This Row],[Criterion I]]="yes",2,IF(Table1[[#This Row],[Criterion I]]="somewhat",1,0))</f>
        <v>0</v>
      </c>
      <c r="AT9" s="35">
        <f>IF(Table1[[#This Row],[Criterion J]]="yes",2,IF(Table1[[#This Row],[Criterion J]]="somewhat",1,0))</f>
        <v>0</v>
      </c>
      <c r="AU9" s="169">
        <f>Table1[[#This Row],[Alignment Score with Commercial and State Measure Sets]]+Table1[[#This Row],[Alignment Score with Federal Measure Sets Focused on Ambulatory Care ]]+Table1[[#This Row],[Alignment Score with National Hospital Measure Sets]]+Table1[[#This Row],[Alignment Score with National Hospital and Ambulatory Measure Sets]]+Table1[[#This Row],[Alignment Score with Select State Measure Sets]]</f>
        <v>9</v>
      </c>
      <c r="AV9" s="169">
        <f>COUNTIF(Table1[[#This Row],[SIM Aligned ACO Measure Set]:[Behavioral Health Measure Set - Substance Use Treatment]],"*yes*")</f>
        <v>2</v>
      </c>
      <c r="AW9" s="169">
        <f>COUNTIF(Table1[[#This Row],[
CMMI Comprehensive Primary Care Plus (CPC+)]:[
CMS Merit-based Incentive Payment System (MIPS) - General Practice/Family Practice, Internal Medicine, and Pediatrics]],"*yes*")</f>
        <v>3</v>
      </c>
      <c r="AX9" s="169">
        <f>COUNTIF(Table1[[#This Row],[
CMS Hospital Value-Based Purchasing]:[
Joint Commission Accountability Measure List]],"*yes*")</f>
        <v>0</v>
      </c>
      <c r="AY9" s="169">
        <f>COUNTIF(Table1[[#This Row],[
Catalyst for Payment Reform Employer-Purchaser Measure Set]],"*yes*")</f>
        <v>1</v>
      </c>
      <c r="AZ9" s="169">
        <f>COUNTIF(Table1[[#This Row],[
Medi-Cal P4P Measure Set
]:[
Washington State Common Measure Set for Health Care Quality and Cost 
]],"*yes*")</f>
        <v>3</v>
      </c>
      <c r="BA9" s="269" t="s">
        <v>2274</v>
      </c>
      <c r="BB9" s="269"/>
      <c r="BC9" s="35" t="s">
        <v>3052</v>
      </c>
      <c r="BD9" s="269"/>
      <c r="BE9" s="269"/>
      <c r="BF9" s="269"/>
      <c r="BG9"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2017]],13,FALSE))=TRUE,"",VLOOKUP(Table1[[#This Row],[NQF Number]],Table48[[#All],[NQF '#]:[Washington State Common Measure Set for Health Care Quality and Cost
Version Date: CY 2017]],13,FALSE)))))</f>
        <v/>
      </c>
      <c r="BH9"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2017]],14,FALSE))=TRUE,"",VLOOKUP(Table1[[#This Row],[NQF Number]],Table48[[#All],[NQF '#]:[Washington State Common Measure Set for Health Care Quality and Cost
Version Date: CY 2017]],14,FALSE)))))</f>
        <v/>
      </c>
      <c r="BI9"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2017]],15,FALSE))=TRUE,"",VLOOKUP(Table1[[#This Row],[NQF Number]],Table48[[#All],[NQF '#]:[Washington State Common Measure Set for Health Care Quality and Cost
Version Date: CY 2017]],15,FALSE)))))</f>
        <v>Yes</v>
      </c>
      <c r="BJ9"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2017]],16,FALSE))=TRUE,"",VLOOKUP(Table1[[#This Row],[NQF Number]],Table48[[#All],[NQF '#]:[Washington State Common Measure Set for Health Care Quality and Cost
Version Date: CY 2017]],16,FALSE)))))</f>
        <v/>
      </c>
      <c r="BK9"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2017]],17,FALSE))=TRUE,"",VLOOKUP(Table1[[#This Row],[NQF Number]],Table48[[#All],[NQF '#]:[Washington State Common Measure Set for Health Care Quality and Cost
Version Date: CY 2017]],17,FALSE)))))</f>
        <v/>
      </c>
      <c r="BL9"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2017]],18,FALSE))=TRUE,"",VLOOKUP(Table1[[#This Row],[NQF Number]],Table48[[#All],[NQF '#]:[Washington State Common Measure Set for Health Care Quality and Cost
Version Date: CY 2017]],18,FALSE)))))</f>
        <v>Yes</v>
      </c>
      <c r="BM9"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2017]],19,FALSE))=TRUE,"",VLOOKUP(Table1[[#This Row],[NQF Number]],Table48[[#All],[NQF '#]:[Washington State Common Measure Set for Health Care Quality and Cost
Version Date: CY 2017]],19,FALSE)))))</f>
        <v/>
      </c>
      <c r="BN9"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2017]],22,FALSE))=TRUE,"",VLOOKUP(Table1[[#This Row],[NQF Number]],Table48[[#All],[NQF '#]:[Washington State Common Measure Set for Health Care Quality and Cost
Version Date: CY 2017]],22,FALSE)))))</f>
        <v/>
      </c>
      <c r="BO9"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2017]],23,FALSE))=TRUE,"",VLOOKUP(Table1[[#This Row],[NQF Number]],Table48[[#All],[NQF '#]:[Washington State Common Measure Set for Health Care Quality and Cost
Version Date: CY 2017]],23,FALSE)))))</f>
        <v/>
      </c>
      <c r="BP9"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2017]],24,FALSE))=TRUE,"",VLOOKUP(Table1[[#This Row],[NQF Number]],Table48[[#All],[NQF '#]:[Washington State Common Measure Set for Health Care Quality and Cost
Version Date: CY 2017]],24,FALSE)))))</f>
        <v>Yes (Pediatrics)</v>
      </c>
      <c r="BQ9"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2017]],20,FALSE))=TRUE,"",VLOOKUP(Table1[[#This Row],[NQF Number]],Table48[[#All],[NQF '#]:[Washington State Common Measure Set for Health Care Quality and Cost
Version Date: CY 2017]],20,FALSE)))))</f>
        <v/>
      </c>
      <c r="BR9"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2017]],21,FALSE))=TRUE,"",VLOOKUP(Table1[[#This Row],[NQF Number]],Table48[[#All],[NQF '#]:[Washington State Common Measure Set for Health Care Quality and Cost
Version Date: CY 2017]],21,FALSE)))))</f>
        <v/>
      </c>
      <c r="BS9"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2017]],26,FALSE))=TRUE,"",VLOOKUP(Table1[[#This Row],[NQF Number]],Table48[[#All],[NQF '#]:[Washington State Common Measure Set for Health Care Quality and Cost
Version Date: CY 2017]],26,FALSE)))))</f>
        <v/>
      </c>
      <c r="BT9"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2017]],25,FALSE))=TRUE,"",VLOOKUP(Table1[[#This Row],[NQF Number]],Table48[[#All],[NQF '#]:[Washington State Common Measure Set for Health Care Quality and Cost
Version Date: CY 2017]],25,FALSE)))))</f>
        <v>Yes</v>
      </c>
      <c r="BU9"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2017]],27,FALSE))=TRUE,"",VLOOKUP(Table1[[#This Row],[NQF Number]],Table48[[#All],[NQF '#]:[Washington State Common Measure Set for Health Care Quality and Cost
Version Date: CY 2017]],27,FALSE)))))</f>
        <v>Yes (Supplemental)</v>
      </c>
      <c r="BV9"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2017]],28,FALSE))=TRUE,"",VLOOKUP(Table1[[#This Row],[NQF Number]],Table48[[#All],[NQF '#]:[Washington State Common Measure Set for Health Care Quality and Cost
Version Date: CY 2017]],28,FALSE)))))</f>
        <v/>
      </c>
      <c r="BW9"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2017]],29,FALSE))=TRUE,"",VLOOKUP(Table1[[#This Row],[NQF Number]],Table48[[#All],[NQF '#]:[Washington State Common Measure Set for Health Care Quality and Cost
Version Date: CY 2017]],29,FALSE)))))</f>
        <v/>
      </c>
      <c r="BX9"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2017]],31,FALSE))=TRUE,"",VLOOKUP(Table1[[#This Row],[NQF Number]],Table48[[#All],[NQF '#]:[Washington State Common Measure Set for Health Care Quality and Cost
Version Date: CY 2017]],31,FALSE)))))</f>
        <v>Yes</v>
      </c>
      <c r="BY9"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2017]],32,FALSE))=TRUE,"",VLOOKUP(Table1[[#This Row],[NQF Number]],Table48[[#All],[NQF '#]:[Washington State Common Measure Set for Health Care Quality and Cost
Version Date: CY 2017]],32,FALSE)))))</f>
        <v>Yes</v>
      </c>
    </row>
    <row r="10" spans="1:77" ht="135.75" customHeight="1">
      <c r="A10" s="222">
        <v>5</v>
      </c>
      <c r="B10" s="49" t="str">
        <f>INDEX(Table48[[#All],[Measure Name]],MATCH(Table1[[#This Row],[NQF Number]],Table48[[#All],[NQF '#]],0))</f>
        <v>Tobacco Use: Screening and Cessation Intervention</v>
      </c>
      <c r="C10" s="265" t="s">
        <v>35</v>
      </c>
      <c r="D10" s="33" t="str">
        <f>INDEX(Table48[[#All],[Steward]],MATCH(Table1[[#This Row],[NQF Number]],Table48[[#All],[NQF '#]],0))</f>
        <v>AMA-PCPI (American Medical Association-convened Physician Consortium for Performance Improvement)</v>
      </c>
      <c r="E10" s="33" t="str">
        <f>IF(INDEX(Table48[[#All],[CMS Number]],MATCH(Table1[[#This Row],[NQF Number]],Table48[[#All],[NQF '#]],0))=0,"",INDEX(Table48[[#All],[CMS Number]],MATCH(Table1[[#This Row],[NQF Number]],Table48[[#All],[NQF '#]],0)))</f>
        <v>CMS138</v>
      </c>
      <c r="F10" s="33" t="str">
        <f>INDEX(Table48[[#All],[Description]],MATCH(Table1[[#This Row],[NQF Number]],Table48[[#All],[NQF '#]],0))</f>
        <v>Percentage of patients aged 18 years and older who were screened for tobacco use one or more times within 24 months AND who received cessation counseling intervention if identified as a tobacco user</v>
      </c>
      <c r="G10" s="217" t="str">
        <f>INDEX(Table48[[#All],[Domain]],MATCH(Table1[[#This Row],[NQF Number]],Table48[[#All],[NQF '#]],0))</f>
        <v>Prevention</v>
      </c>
      <c r="H10" s="217" t="str">
        <f>INDEX(Table48[[#All],[Condition]],MATCH(Table1[[#This Row],[NQF Number]],Table48[[#All],[NQF '#]],0))</f>
        <v>Respiratory</v>
      </c>
      <c r="I10" s="34" t="str">
        <f>INDEX(Table48[[#All],[Measure Type]],MATCH(Table1[[#This Row],[NQF Number]],Table48[[#All],[NQF '#]],0))</f>
        <v>Process</v>
      </c>
      <c r="J10" s="33" t="str">
        <f>INDEX(Table48[[#All],[Populations]],MATCH(Table1[[#This Row],[NQF Number]],Table48[[#All],[NQF '#]],0))</f>
        <v>Adult</v>
      </c>
      <c r="K10" s="35" t="s">
        <v>3044</v>
      </c>
      <c r="L10" s="35" t="s">
        <v>3056</v>
      </c>
      <c r="M10" s="269"/>
      <c r="N10" s="279"/>
      <c r="O10" s="280" t="s">
        <v>3055</v>
      </c>
      <c r="P10" s="166">
        <f>SUM(Table1[[#This Row],[Set A]:[Set J]])</f>
        <v>0</v>
      </c>
      <c r="Q10" s="167"/>
      <c r="R10" s="167"/>
      <c r="S10" s="167"/>
      <c r="T10" s="167"/>
      <c r="U10" s="167"/>
      <c r="V10" s="167"/>
      <c r="W10" s="167"/>
      <c r="X10" s="167"/>
      <c r="Y10" s="167"/>
      <c r="Z10" s="167"/>
      <c r="AA10" s="167"/>
      <c r="AB10" s="167"/>
      <c r="AC10" s="167"/>
      <c r="AD10" s="167"/>
      <c r="AE10" s="167"/>
      <c r="AF10" s="167"/>
      <c r="AG10" s="167"/>
      <c r="AH10" s="167"/>
      <c r="AI10" s="167"/>
      <c r="AJ10" s="167"/>
      <c r="AK10" s="36">
        <f>IF(Table1[[#This Row],[Criterion A]]="yes",2,IF(Table1[[#This Row],[Criterion A]]="somewhat",1,0))</f>
        <v>0</v>
      </c>
      <c r="AL10" s="35">
        <f>IF(Table1[[#This Row],[Criterion B]]="yes",2,IF(Table1[[#This Row],[Criterion B]]="somewhat",1,0))</f>
        <v>0</v>
      </c>
      <c r="AM10" s="35">
        <f>IF(Table1[[#This Row],[Criterion C]]="yes",2,IF(Table1[[#This Row],[Criterion C]]="somewhat",1,0))</f>
        <v>0</v>
      </c>
      <c r="AN10" s="35">
        <f>IF(Table1[[#This Row],[Criterion D]]="yes",2,IF(Table1[[#This Row],[Criterion D]]="somewhat",1,0))</f>
        <v>0</v>
      </c>
      <c r="AO10" s="35">
        <f>IF(Table1[[#This Row],[Criterion E]]="yes",2,IF(Table1[[#This Row],[Criterion E]]="somewhat",1,0))</f>
        <v>0</v>
      </c>
      <c r="AP10" s="35">
        <f>IF(Table1[[#This Row],[Criterion F]]="yes",2,IF(Table1[[#This Row],[Criterion F]]="somewhat",1,0))</f>
        <v>0</v>
      </c>
      <c r="AQ10" s="35">
        <f>IF(Table1[[#This Row],[Criterion G]]="yes",2,IF(Table1[[#This Row],[Criterion G]]="somewhat",1,0))</f>
        <v>0</v>
      </c>
      <c r="AR10" s="35">
        <f>IF(Table1[[#This Row],[Criterion H]]="yes",2,IF(Table1[[#This Row],[Criterion H]]="somewhat",1,0))</f>
        <v>0</v>
      </c>
      <c r="AS10" s="35">
        <f>IF(Table1[[#This Row],[Criterion I]]="yes",2,IF(Table1[[#This Row],[Criterion I]]="somewhat",1,0))</f>
        <v>0</v>
      </c>
      <c r="AT10" s="35">
        <f>IF(Table1[[#This Row],[Criterion J]]="yes",2,IF(Table1[[#This Row],[Criterion J]]="somewhat",1,0))</f>
        <v>0</v>
      </c>
      <c r="AU10" s="169">
        <f>Table1[[#This Row],[Alignment Score with Commercial and State Measure Sets]]+Table1[[#This Row],[Alignment Score with Federal Measure Sets Focused on Ambulatory Care ]]+Table1[[#This Row],[Alignment Score with National Hospital Measure Sets]]+Table1[[#This Row],[Alignment Score with National Hospital and Ambulatory Measure Sets]]+Table1[[#This Row],[Alignment Score with Select State Measure Sets]]</f>
        <v>10</v>
      </c>
      <c r="AV10" s="169">
        <f>COUNTIF(Table1[[#This Row],[SIM Aligned ACO Measure Set]:[Behavioral Health Measure Set - Substance Use Treatment]],"*yes*")</f>
        <v>2</v>
      </c>
      <c r="AW10" s="169">
        <f>COUNTIF(Table1[[#This Row],[
CMMI Comprehensive Primary Care Plus (CPC+)]:[
CMS Merit-based Incentive Payment System (MIPS) - General Practice/Family Practice, Internal Medicine, and Pediatrics]],"*yes*")</f>
        <v>6</v>
      </c>
      <c r="AX10" s="169">
        <f>COUNTIF(Table1[[#This Row],[
CMS Hospital Value-Based Purchasing]:[
Joint Commission Accountability Measure List]],"*yes*")</f>
        <v>0</v>
      </c>
      <c r="AY10" s="169">
        <f>COUNTIF(Table1[[#This Row],[
Catalyst for Payment Reform Employer-Purchaser Measure Set]],"*yes*")</f>
        <v>1</v>
      </c>
      <c r="AZ10" s="169">
        <f>COUNTIF(Table1[[#This Row],[
Medi-Cal P4P Measure Set
]:[
Washington State Common Measure Set for Health Care Quality and Cost 
]],"*yes*")</f>
        <v>1</v>
      </c>
      <c r="BA10" s="269" t="s">
        <v>2274</v>
      </c>
      <c r="BB10" s="269"/>
      <c r="BC10" s="35" t="s">
        <v>3051</v>
      </c>
      <c r="BD10" s="269"/>
      <c r="BE10" s="269"/>
      <c r="BF10" s="269"/>
      <c r="BG10"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2017]],13,FALSE))=TRUE,"",VLOOKUP(Table1[[#This Row],[NQF Number]],Table48[[#All],[NQF '#]:[Washington State Common Measure Set for Health Care Quality and Cost
Version Date: CY 2017]],13,FALSE)))))</f>
        <v>Yes</v>
      </c>
      <c r="BH10"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2017]],14,FALSE))=TRUE,"",VLOOKUP(Table1[[#This Row],[NQF Number]],Table48[[#All],[NQF '#]:[Washington State Common Measure Set for Health Care Quality and Cost
Version Date: CY 2017]],14,FALSE)))))</f>
        <v>Yes</v>
      </c>
      <c r="BI10"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2017]],15,FALSE))=TRUE,"",VLOOKUP(Table1[[#This Row],[NQF Number]],Table48[[#All],[NQF '#]:[Washington State Common Measure Set for Health Care Quality and Cost
Version Date: CY 2017]],15,FALSE)))))</f>
        <v/>
      </c>
      <c r="BJ10"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2017]],16,FALSE))=TRUE,"",VLOOKUP(Table1[[#This Row],[NQF Number]],Table48[[#All],[NQF '#]:[Washington State Common Measure Set for Health Care Quality and Cost
Version Date: CY 2017]],16,FALSE)))))</f>
        <v/>
      </c>
      <c r="BK10"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2017]],17,FALSE))=TRUE,"",VLOOKUP(Table1[[#This Row],[NQF Number]],Table48[[#All],[NQF '#]:[Washington State Common Measure Set for Health Care Quality and Cost
Version Date: CY 2017]],17,FALSE)))))</f>
        <v>Yes</v>
      </c>
      <c r="BL10"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2017]],18,FALSE))=TRUE,"",VLOOKUP(Table1[[#This Row],[NQF Number]],Table48[[#All],[NQF '#]:[Washington State Common Measure Set for Health Care Quality and Cost
Version Date: CY 2017]],18,FALSE)))))</f>
        <v>Yes</v>
      </c>
      <c r="BM10"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2017]],19,FALSE))=TRUE,"",VLOOKUP(Table1[[#This Row],[NQF Number]],Table48[[#All],[NQF '#]:[Washington State Common Measure Set for Health Care Quality and Cost
Version Date: CY 2017]],19,FALSE)))))</f>
        <v/>
      </c>
      <c r="BN10"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2017]],22,FALSE))=TRUE,"",VLOOKUP(Table1[[#This Row],[NQF Number]],Table48[[#All],[NQF '#]:[Washington State Common Measure Set for Health Care Quality and Cost
Version Date: CY 2017]],22,FALSE)))))</f>
        <v/>
      </c>
      <c r="BO10"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2017]],23,FALSE))=TRUE,"",VLOOKUP(Table1[[#This Row],[NQF Number]],Table48[[#All],[NQF '#]:[Washington State Common Measure Set for Health Care Quality and Cost
Version Date: CY 2017]],23,FALSE)))))</f>
        <v>Yes (ACO-17 and PREV-10)</v>
      </c>
      <c r="BP10"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2017]],24,FALSE))=TRUE,"",VLOOKUP(Table1[[#This Row],[NQF Number]],Table48[[#All],[NQF '#]:[Washington State Common Measure Set for Health Care Quality and Cost
Version Date: CY 2017]],24,FALSE)))))</f>
        <v>Yes (General Practice/Family Medicine and Internal Medicine)</v>
      </c>
      <c r="BQ10"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2017]],20,FALSE))=TRUE,"",VLOOKUP(Table1[[#This Row],[NQF Number]],Table48[[#All],[NQF '#]:[Washington State Common Measure Set for Health Care Quality and Cost
Version Date: CY 2017]],20,FALSE)))))</f>
        <v/>
      </c>
      <c r="BR10"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2017]],21,FALSE))=TRUE,"",VLOOKUP(Table1[[#This Row],[NQF Number]],Table48[[#All],[NQF '#]:[Washington State Common Measure Set for Health Care Quality and Cost
Version Date: CY 2017]],21,FALSE)))))</f>
        <v/>
      </c>
      <c r="BS10"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2017]],26,FALSE))=TRUE,"",VLOOKUP(Table1[[#This Row],[NQF Number]],Table48[[#All],[NQF '#]:[Washington State Common Measure Set for Health Care Quality and Cost
Version Date: CY 2017]],26,FALSE)))))</f>
        <v/>
      </c>
      <c r="BT10"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2017]],25,FALSE))=TRUE,"",VLOOKUP(Table1[[#This Row],[NQF Number]],Table48[[#All],[NQF '#]:[Washington State Common Measure Set for Health Care Quality and Cost
Version Date: CY 2017]],25,FALSE)))))</f>
        <v>Yes</v>
      </c>
      <c r="BU10"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2017]],27,FALSE))=TRUE,"",VLOOKUP(Table1[[#This Row],[NQF Number]],Table48[[#All],[NQF '#]:[Washington State Common Measure Set for Health Care Quality and Cost
Version Date: CY 2017]],27,FALSE)))))</f>
        <v/>
      </c>
      <c r="BV10"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2017]],28,FALSE))=TRUE,"",VLOOKUP(Table1[[#This Row],[NQF Number]],Table48[[#All],[NQF '#]:[Washington State Common Measure Set for Health Care Quality and Cost
Version Date: CY 2017]],28,FALSE)))))</f>
        <v/>
      </c>
      <c r="BW10"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2017]],29,FALSE))=TRUE,"",VLOOKUP(Table1[[#This Row],[NQF Number]],Table48[[#All],[NQF '#]:[Washington State Common Measure Set for Health Care Quality and Cost
Version Date: CY 2017]],29,FALSE)))))</f>
        <v/>
      </c>
      <c r="BX10"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2017]],31,FALSE))=TRUE,"",VLOOKUP(Table1[[#This Row],[NQF Number]],Table48[[#All],[NQF '#]:[Washington State Common Measure Set for Health Care Quality and Cost
Version Date: CY 2017]],31,FALSE)))))</f>
        <v>Yes</v>
      </c>
      <c r="BY10"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2017]],32,FALSE))=TRUE,"",VLOOKUP(Table1[[#This Row],[NQF Number]],Table48[[#All],[NQF '#]:[Washington State Common Measure Set for Health Care Quality and Cost
Version Date: CY 2017]],32,FALSE)))))</f>
        <v/>
      </c>
    </row>
    <row r="11" spans="1:77" ht="113.25" customHeight="1">
      <c r="A11" s="161">
        <v>6</v>
      </c>
      <c r="B11" s="49" t="str">
        <f>INDEX(Table48[[#All],[Measure Name]],MATCH(Table1[[#This Row],[NQF Number]],Table48[[#All],[NQF '#]],0))</f>
        <v>Cervical Cancer Screening</v>
      </c>
      <c r="C11" s="266" t="s">
        <v>86</v>
      </c>
      <c r="D11" s="33" t="str">
        <f>INDEX(Table48[[#All],[Steward]],MATCH(Table1[[#This Row],[NQF Number]],Table48[[#All],[NQF '#]],0))</f>
        <v>National Committee for Quality Assurance</v>
      </c>
      <c r="E11" s="33" t="str">
        <f>IF(INDEX(Table48[[#All],[CMS Number]],MATCH(Table1[[#This Row],[NQF Number]],Table48[[#All],[NQF '#]],0))=0,"",INDEX(Table48[[#All],[CMS Number]],MATCH(Table1[[#This Row],[NQF Number]],Table48[[#All],[NQF '#]],0)))</f>
        <v>CMS124</v>
      </c>
      <c r="F11" s="33" t="str">
        <f>INDEX(Table48[[#All],[Description]],MATCH(Table1[[#This Row],[NQF Number]],Table48[[#All],[NQF '#]],0))</f>
        <v>Percentage of women 21-64 years of age, who received one or more Pap tests to screen for cervical cancer</v>
      </c>
      <c r="G11" s="217" t="str">
        <f>INDEX(Table48[[#All],[Domain]],MATCH(Table1[[#This Row],[NQF Number]],Table48[[#All],[NQF '#]],0))</f>
        <v>Prevention</v>
      </c>
      <c r="H11" s="217" t="str">
        <f>INDEX(Table48[[#All],[Condition]],MATCH(Table1[[#This Row],[NQF Number]],Table48[[#All],[NQF '#]],0))</f>
        <v>Cancer</v>
      </c>
      <c r="I11" s="34" t="str">
        <f>INDEX(Table48[[#All],[Measure Type]],MATCH(Table1[[#This Row],[NQF Number]],Table48[[#All],[NQF '#]],0))</f>
        <v>Process</v>
      </c>
      <c r="J11" s="33" t="str">
        <f>INDEX(Table48[[#All],[Populations]],MATCH(Table1[[#This Row],[NQF Number]],Table48[[#All],[NQF '#]],0))</f>
        <v>Adult</v>
      </c>
      <c r="K11" s="35" t="s">
        <v>3044</v>
      </c>
      <c r="L11" s="269"/>
      <c r="M11" s="269"/>
      <c r="N11" s="279"/>
      <c r="O11" s="277" t="s">
        <v>2979</v>
      </c>
      <c r="P11" s="166">
        <f>SUM(Table1[[#This Row],[Set A]:[Set J]])</f>
        <v>0</v>
      </c>
      <c r="Q11" s="167"/>
      <c r="R11" s="167"/>
      <c r="S11" s="167"/>
      <c r="T11" s="167"/>
      <c r="U11" s="167"/>
      <c r="V11" s="167"/>
      <c r="W11" s="167"/>
      <c r="X11" s="167"/>
      <c r="Y11" s="167"/>
      <c r="Z11" s="167"/>
      <c r="AA11" s="167"/>
      <c r="AB11" s="167"/>
      <c r="AC11" s="167"/>
      <c r="AD11" s="167"/>
      <c r="AE11" s="167"/>
      <c r="AF11" s="167"/>
      <c r="AG11" s="167"/>
      <c r="AH11" s="167"/>
      <c r="AI11" s="167"/>
      <c r="AJ11" s="167"/>
      <c r="AK11" s="36">
        <f>IF(Table1[[#This Row],[Criterion A]]="yes",2,IF(Table1[[#This Row],[Criterion A]]="somewhat",1,0))</f>
        <v>0</v>
      </c>
      <c r="AL11" s="35">
        <f>IF(Table1[[#This Row],[Criterion B]]="yes",2,IF(Table1[[#This Row],[Criterion B]]="somewhat",1,0))</f>
        <v>0</v>
      </c>
      <c r="AM11" s="35">
        <f>IF(Table1[[#This Row],[Criterion C]]="yes",2,IF(Table1[[#This Row],[Criterion C]]="somewhat",1,0))</f>
        <v>0</v>
      </c>
      <c r="AN11" s="35">
        <f>IF(Table1[[#This Row],[Criterion D]]="yes",2,IF(Table1[[#This Row],[Criterion D]]="somewhat",1,0))</f>
        <v>0</v>
      </c>
      <c r="AO11" s="35">
        <f>IF(Table1[[#This Row],[Criterion E]]="yes",2,IF(Table1[[#This Row],[Criterion E]]="somewhat",1,0))</f>
        <v>0</v>
      </c>
      <c r="AP11" s="35">
        <f>IF(Table1[[#This Row],[Criterion F]]="yes",2,IF(Table1[[#This Row],[Criterion F]]="somewhat",1,0))</f>
        <v>0</v>
      </c>
      <c r="AQ11" s="35">
        <f>IF(Table1[[#This Row],[Criterion G]]="yes",2,IF(Table1[[#This Row],[Criterion G]]="somewhat",1,0))</f>
        <v>0</v>
      </c>
      <c r="AR11" s="35">
        <f>IF(Table1[[#This Row],[Criterion H]]="yes",2,IF(Table1[[#This Row],[Criterion H]]="somewhat",1,0))</f>
        <v>0</v>
      </c>
      <c r="AS11" s="35">
        <f>IF(Table1[[#This Row],[Criterion I]]="yes",2,IF(Table1[[#This Row],[Criterion I]]="somewhat",1,0))</f>
        <v>0</v>
      </c>
      <c r="AT11" s="35">
        <f>IF(Table1[[#This Row],[Criterion J]]="yes",2,IF(Table1[[#This Row],[Criterion J]]="somewhat",1,0))</f>
        <v>0</v>
      </c>
      <c r="AU11" s="169">
        <f>Table1[[#This Row],[Alignment Score with Commercial and State Measure Sets]]+Table1[[#This Row],[Alignment Score with Federal Measure Sets Focused on Ambulatory Care ]]+Table1[[#This Row],[Alignment Score with National Hospital Measure Sets]]+Table1[[#This Row],[Alignment Score with National Hospital and Ambulatory Measure Sets]]+Table1[[#This Row],[Alignment Score with Select State Measure Sets]]</f>
        <v>11</v>
      </c>
      <c r="AV11" s="169">
        <f>COUNTIF(Table1[[#This Row],[SIM Aligned ACO Measure Set]:[Behavioral Health Measure Set - Substance Use Treatment]],"*yes*")</f>
        <v>2</v>
      </c>
      <c r="AW11" s="169">
        <f>COUNTIF(Table1[[#This Row],[
CMMI Comprehensive Primary Care Plus (CPC+)]:[
CMS Merit-based Incentive Payment System (MIPS) - General Practice/Family Practice, Internal Medicine, and Pediatrics]],"*yes*")</f>
        <v>5</v>
      </c>
      <c r="AX11" s="169">
        <f>COUNTIF(Table1[[#This Row],[
CMS Hospital Value-Based Purchasing]:[
Joint Commission Accountability Measure List]],"*yes*")</f>
        <v>0</v>
      </c>
      <c r="AY11" s="169">
        <f>COUNTIF(Table1[[#This Row],[
Catalyst for Payment Reform Employer-Purchaser Measure Set]],"*yes*")</f>
        <v>0</v>
      </c>
      <c r="AZ11" s="169">
        <f>COUNTIF(Table1[[#This Row],[
Medi-Cal P4P Measure Set
]:[
Washington State Common Measure Set for Health Care Quality and Cost 
]],"*yes*")</f>
        <v>4</v>
      </c>
      <c r="BA11" s="269" t="s">
        <v>2278</v>
      </c>
      <c r="BB11" s="269"/>
      <c r="BC11" s="269" t="s">
        <v>2278</v>
      </c>
      <c r="BD11" s="269"/>
      <c r="BE11" s="269"/>
      <c r="BF11" s="269"/>
      <c r="BG11"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2017]],13,FALSE))=TRUE,"",VLOOKUP(Table1[[#This Row],[NQF Number]],Table48[[#All],[NQF '#]:[Washington State Common Measure Set for Health Care Quality and Cost
Version Date: CY 2017]],13,FALSE)))))</f>
        <v>Yes</v>
      </c>
      <c r="BH11"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2017]],14,FALSE))=TRUE,"",VLOOKUP(Table1[[#This Row],[NQF Number]],Table48[[#All],[NQF '#]:[Washington State Common Measure Set for Health Care Quality and Cost
Version Date: CY 2017]],14,FALSE)))))</f>
        <v/>
      </c>
      <c r="BI11"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2017]],15,FALSE))=TRUE,"",VLOOKUP(Table1[[#This Row],[NQF Number]],Table48[[#All],[NQF '#]:[Washington State Common Measure Set for Health Care Quality and Cost
Version Date: CY 2017]],15,FALSE)))))</f>
        <v/>
      </c>
      <c r="BJ11"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2017]],16,FALSE))=TRUE,"",VLOOKUP(Table1[[#This Row],[NQF Number]],Table48[[#All],[NQF '#]:[Washington State Common Measure Set for Health Care Quality and Cost
Version Date: CY 2017]],16,FALSE)))))</f>
        <v>Yes</v>
      </c>
      <c r="BK11"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2017]],17,FALSE))=TRUE,"",VLOOKUP(Table1[[#This Row],[NQF Number]],Table48[[#All],[NQF '#]:[Washington State Common Measure Set for Health Care Quality and Cost
Version Date: CY 2017]],17,FALSE)))))</f>
        <v>Yes</v>
      </c>
      <c r="BL11"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2017]],18,FALSE))=TRUE,"",VLOOKUP(Table1[[#This Row],[NQF Number]],Table48[[#All],[NQF '#]:[Washington State Common Measure Set for Health Care Quality and Cost
Version Date: CY 2017]],18,FALSE)))))</f>
        <v>Yes</v>
      </c>
      <c r="BM11"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2017]],19,FALSE))=TRUE,"",VLOOKUP(Table1[[#This Row],[NQF Number]],Table48[[#All],[NQF '#]:[Washington State Common Measure Set for Health Care Quality and Cost
Version Date: CY 2017]],19,FALSE)))))</f>
        <v/>
      </c>
      <c r="BN11"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2017]],22,FALSE))=TRUE,"",VLOOKUP(Table1[[#This Row],[NQF Number]],Table48[[#All],[NQF '#]:[Washington State Common Measure Set for Health Care Quality and Cost
Version Date: CY 2017]],22,FALSE)))))</f>
        <v/>
      </c>
      <c r="BO11"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2017]],23,FALSE))=TRUE,"",VLOOKUP(Table1[[#This Row],[NQF Number]],Table48[[#All],[NQF '#]:[Washington State Common Measure Set for Health Care Quality and Cost
Version Date: CY 2017]],23,FALSE)))))</f>
        <v/>
      </c>
      <c r="BP11"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2017]],24,FALSE))=TRUE,"",VLOOKUP(Table1[[#This Row],[NQF Number]],Table48[[#All],[NQF '#]:[Washington State Common Measure Set for Health Care Quality and Cost
Version Date: CY 2017]],24,FALSE)))))</f>
        <v>Yes (General Practice/Family Medicine)</v>
      </c>
      <c r="BQ11"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2017]],20,FALSE))=TRUE,"",VLOOKUP(Table1[[#This Row],[NQF Number]],Table48[[#All],[NQF '#]:[Washington State Common Measure Set for Health Care Quality and Cost
Version Date: CY 2017]],20,FALSE)))))</f>
        <v/>
      </c>
      <c r="BR11"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2017]],21,FALSE))=TRUE,"",VLOOKUP(Table1[[#This Row],[NQF Number]],Table48[[#All],[NQF '#]:[Washington State Common Measure Set for Health Care Quality and Cost
Version Date: CY 2017]],21,FALSE)))))</f>
        <v/>
      </c>
      <c r="BS11"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2017]],26,FALSE))=TRUE,"",VLOOKUP(Table1[[#This Row],[NQF Number]],Table48[[#All],[NQF '#]:[Washington State Common Measure Set for Health Care Quality and Cost
Version Date: CY 2017]],26,FALSE)))))</f>
        <v/>
      </c>
      <c r="BT11"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2017]],25,FALSE))=TRUE,"",VLOOKUP(Table1[[#This Row],[NQF Number]],Table48[[#All],[NQF '#]:[Washington State Common Measure Set for Health Care Quality and Cost
Version Date: CY 2017]],25,FALSE)))))</f>
        <v/>
      </c>
      <c r="BU11"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2017]],27,FALSE))=TRUE,"",VLOOKUP(Table1[[#This Row],[NQF Number]],Table48[[#All],[NQF '#]:[Washington State Common Measure Set for Health Care Quality and Cost
Version Date: CY 2017]],27,FALSE)))))</f>
        <v>Yes (Core)</v>
      </c>
      <c r="BV11"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2017]],28,FALSE))=TRUE,"",VLOOKUP(Table1[[#This Row],[NQF Number]],Table48[[#All],[NQF '#]:[Washington State Common Measure Set for Health Care Quality and Cost
Version Date: CY 2017]],28,FALSE)))))</f>
        <v/>
      </c>
      <c r="BW11"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2017]],29,FALSE))=TRUE,"",VLOOKUP(Table1[[#This Row],[NQF Number]],Table48[[#All],[NQF '#]:[Washington State Common Measure Set for Health Care Quality and Cost
Version Date: CY 2017]],29,FALSE)))))</f>
        <v>Yes</v>
      </c>
      <c r="BX11"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2017]],31,FALSE))=TRUE,"",VLOOKUP(Table1[[#This Row],[NQF Number]],Table48[[#All],[NQF '#]:[Washington State Common Measure Set for Health Care Quality and Cost
Version Date: CY 2017]],31,FALSE)))))</f>
        <v>Yes</v>
      </c>
      <c r="BY11"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2017]],32,FALSE))=TRUE,"",VLOOKUP(Table1[[#This Row],[NQF Number]],Table48[[#All],[NQF '#]:[Washington State Common Measure Set for Health Care Quality and Cost
Version Date: CY 2017]],32,FALSE)))))</f>
        <v>Yes</v>
      </c>
    </row>
    <row r="12" spans="1:77" ht="113.25" customHeight="1">
      <c r="A12" s="161">
        <v>7</v>
      </c>
      <c r="B12" s="49" t="str">
        <f>INDEX(Table48[[#All],[Measure Name]],MATCH(Table1[[#This Row],[NQF Number]],Table48[[#All],[NQF '#]],0))</f>
        <v>Chlamydia Screening</v>
      </c>
      <c r="C12" s="265" t="s">
        <v>90</v>
      </c>
      <c r="D12" s="33" t="str">
        <f>INDEX(Table48[[#All],[Steward]],MATCH(Table1[[#This Row],[NQF Number]],Table48[[#All],[NQF '#]],0))</f>
        <v>National Committee for Quality Assurance</v>
      </c>
      <c r="E12" s="33" t="str">
        <f>IF(INDEX(Table48[[#All],[CMS Number]],MATCH(Table1[[#This Row],[NQF Number]],Table48[[#All],[NQF '#]],0))=0,"",INDEX(Table48[[#All],[CMS Number]],MATCH(Table1[[#This Row],[NQF Number]],Table48[[#All],[NQF '#]],0)))</f>
        <v>CMS153</v>
      </c>
      <c r="F12" s="33" t="str">
        <f>INDEX(Table48[[#All],[Description]],MATCH(Table1[[#This Row],[NQF Number]],Table48[[#All],[NQF '#]],0))</f>
        <v xml:space="preserve">Percentage of women ages 16 to 24 that were identified as sexually active and had at least one test for Chlamydia during the measurement year </v>
      </c>
      <c r="G12" s="33" t="str">
        <f>INDEX(Table48[[#All],[Domain]],MATCH(Table1[[#This Row],[NQF Number]],Table48[[#All],[NQF '#]],0))</f>
        <v>Prevention</v>
      </c>
      <c r="H12" s="33" t="str">
        <f>INDEX(Table48[[#All],[Condition]],MATCH(Table1[[#This Row],[NQF Number]],Table48[[#All],[NQF '#]],0))</f>
        <v>Infectious Disease</v>
      </c>
      <c r="I12" s="34" t="str">
        <f>INDEX(Table48[[#All],[Measure Type]],MATCH(Table1[[#This Row],[NQF Number]],Table48[[#All],[NQF '#]],0))</f>
        <v>Process</v>
      </c>
      <c r="J12" s="33" t="str">
        <f>INDEX(Table48[[#All],[Populations]],MATCH(Table1[[#This Row],[NQF Number]],Table48[[#All],[NQF '#]],0))</f>
        <v>All Ages</v>
      </c>
      <c r="K12" s="35" t="str">
        <f>INDEX(Table48[[#All],[Data Source]],MATCH(Table1[[#This Row],[NQF Number]],Table48[[#All],[NQF '#]],0))</f>
        <v>Claims</v>
      </c>
      <c r="L12" s="269"/>
      <c r="M12" s="269"/>
      <c r="N12" s="279"/>
      <c r="O12" s="277" t="s">
        <v>2980</v>
      </c>
      <c r="P12" s="166">
        <f>SUM(Table1[[#This Row],[Set A]:[Set J]])</f>
        <v>0</v>
      </c>
      <c r="Q12" s="167"/>
      <c r="R12" s="167"/>
      <c r="S12" s="167"/>
      <c r="T12" s="167"/>
      <c r="U12" s="167"/>
      <c r="V12" s="167"/>
      <c r="W12" s="167"/>
      <c r="X12" s="167"/>
      <c r="Y12" s="167"/>
      <c r="Z12" s="167"/>
      <c r="AA12" s="167"/>
      <c r="AB12" s="167"/>
      <c r="AC12" s="167"/>
      <c r="AD12" s="167"/>
      <c r="AE12" s="167"/>
      <c r="AF12" s="167"/>
      <c r="AG12" s="167"/>
      <c r="AH12" s="167"/>
      <c r="AI12" s="167"/>
      <c r="AJ12" s="167"/>
      <c r="AK12" s="36">
        <f>IF(Table1[[#This Row],[Criterion A]]="yes",2,IF(Table1[[#This Row],[Criterion A]]="somewhat",1,0))</f>
        <v>0</v>
      </c>
      <c r="AL12" s="35">
        <f>IF(Table1[[#This Row],[Criterion B]]="yes",2,IF(Table1[[#This Row],[Criterion B]]="somewhat",1,0))</f>
        <v>0</v>
      </c>
      <c r="AM12" s="35">
        <f>IF(Table1[[#This Row],[Criterion C]]="yes",2,IF(Table1[[#This Row],[Criterion C]]="somewhat",1,0))</f>
        <v>0</v>
      </c>
      <c r="AN12" s="35">
        <f>IF(Table1[[#This Row],[Criterion D]]="yes",2,IF(Table1[[#This Row],[Criterion D]]="somewhat",1,0))</f>
        <v>0</v>
      </c>
      <c r="AO12" s="35">
        <f>IF(Table1[[#This Row],[Criterion E]]="yes",2,IF(Table1[[#This Row],[Criterion E]]="somewhat",1,0))</f>
        <v>0</v>
      </c>
      <c r="AP12" s="35">
        <f>IF(Table1[[#This Row],[Criterion F]]="yes",2,IF(Table1[[#This Row],[Criterion F]]="somewhat",1,0))</f>
        <v>0</v>
      </c>
      <c r="AQ12" s="35">
        <f>IF(Table1[[#This Row],[Criterion G]]="yes",2,IF(Table1[[#This Row],[Criterion G]]="somewhat",1,0))</f>
        <v>0</v>
      </c>
      <c r="AR12" s="35">
        <f>IF(Table1[[#This Row],[Criterion H]]="yes",2,IF(Table1[[#This Row],[Criterion H]]="somewhat",1,0))</f>
        <v>0</v>
      </c>
      <c r="AS12" s="35">
        <f>IF(Table1[[#This Row],[Criterion I]]="yes",2,IF(Table1[[#This Row],[Criterion I]]="somewhat",1,0))</f>
        <v>0</v>
      </c>
      <c r="AT12" s="35">
        <f>IF(Table1[[#This Row],[Criterion J]]="yes",2,IF(Table1[[#This Row],[Criterion J]]="somewhat",1,0))</f>
        <v>0</v>
      </c>
      <c r="AU12" s="169">
        <f>Table1[[#This Row],[Alignment Score with Commercial and State Measure Sets]]+Table1[[#This Row],[Alignment Score with Federal Measure Sets Focused on Ambulatory Care ]]+Table1[[#This Row],[Alignment Score with National Hospital Measure Sets]]+Table1[[#This Row],[Alignment Score with National Hospital and Ambulatory Measure Sets]]+Table1[[#This Row],[Alignment Score with Select State Measure Sets]]</f>
        <v>10</v>
      </c>
      <c r="AV12" s="169">
        <f>COUNTIF(Table1[[#This Row],[SIM Aligned ACO Measure Set]:[Behavioral Health Measure Set - Substance Use Treatment]],"*yes*")</f>
        <v>2</v>
      </c>
      <c r="AW12" s="169">
        <f>COUNTIF(Table1[[#This Row],[
CMMI Comprehensive Primary Care Plus (CPC+)]:[
CMS Merit-based Incentive Payment System (MIPS) - General Practice/Family Practice, Internal Medicine, and Pediatrics]],"*yes*")</f>
        <v>4</v>
      </c>
      <c r="AX12" s="169">
        <f>COUNTIF(Table1[[#This Row],[
CMS Hospital Value-Based Purchasing]:[
Joint Commission Accountability Measure List]],"*yes*")</f>
        <v>0</v>
      </c>
      <c r="AY12" s="169">
        <f>COUNTIF(Table1[[#This Row],[
Catalyst for Payment Reform Employer-Purchaser Measure Set]],"*yes*")</f>
        <v>0</v>
      </c>
      <c r="AZ12" s="169">
        <f>COUNTIF(Table1[[#This Row],[
Medi-Cal P4P Measure Set
]:[
Washington State Common Measure Set for Health Care Quality and Cost 
]],"*yes*")</f>
        <v>4</v>
      </c>
      <c r="BA12" s="269" t="s">
        <v>2278</v>
      </c>
      <c r="BB12" s="269"/>
      <c r="BC12" s="269" t="s">
        <v>2278</v>
      </c>
      <c r="BD12" s="269"/>
      <c r="BE12" s="269"/>
      <c r="BF12" s="269"/>
      <c r="BG12"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2017]],13,FALSE))=TRUE,"",VLOOKUP(Table1[[#This Row],[NQF Number]],Table48[[#All],[NQF '#]:[Washington State Common Measure Set for Health Care Quality and Cost
Version Date: CY 2017]],13,FALSE)))))</f>
        <v/>
      </c>
      <c r="BH12"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2017]],14,FALSE))=TRUE,"",VLOOKUP(Table1[[#This Row],[NQF Number]],Table48[[#All],[NQF '#]:[Washington State Common Measure Set for Health Care Quality and Cost
Version Date: CY 2017]],14,FALSE)))))</f>
        <v/>
      </c>
      <c r="BI12"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2017]],15,FALSE))=TRUE,"",VLOOKUP(Table1[[#This Row],[NQF Number]],Table48[[#All],[NQF '#]:[Washington State Common Measure Set for Health Care Quality and Cost
Version Date: CY 2017]],15,FALSE)))))</f>
        <v>Yes</v>
      </c>
      <c r="BJ12"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2017]],16,FALSE))=TRUE,"",VLOOKUP(Table1[[#This Row],[NQF Number]],Table48[[#All],[NQF '#]:[Washington State Common Measure Set for Health Care Quality and Cost
Version Date: CY 2017]],16,FALSE)))))</f>
        <v>Yes</v>
      </c>
      <c r="BK12"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2017]],17,FALSE))=TRUE,"",VLOOKUP(Table1[[#This Row],[NQF Number]],Table48[[#All],[NQF '#]:[Washington State Common Measure Set for Health Care Quality and Cost
Version Date: CY 2017]],17,FALSE)))))</f>
        <v/>
      </c>
      <c r="BL12"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2017]],18,FALSE))=TRUE,"",VLOOKUP(Table1[[#This Row],[NQF Number]],Table48[[#All],[NQF '#]:[Washington State Common Measure Set for Health Care Quality and Cost
Version Date: CY 2017]],18,FALSE)))))</f>
        <v>Yes</v>
      </c>
      <c r="BM12"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2017]],19,FALSE))=TRUE,"",VLOOKUP(Table1[[#This Row],[NQF Number]],Table48[[#All],[NQF '#]:[Washington State Common Measure Set for Health Care Quality and Cost
Version Date: CY 2017]],19,FALSE)))))</f>
        <v/>
      </c>
      <c r="BN12"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2017]],22,FALSE))=TRUE,"",VLOOKUP(Table1[[#This Row],[NQF Number]],Table48[[#All],[NQF '#]:[Washington State Common Measure Set for Health Care Quality and Cost
Version Date: CY 2017]],22,FALSE)))))</f>
        <v/>
      </c>
      <c r="BO12"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2017]],23,FALSE))=TRUE,"",VLOOKUP(Table1[[#This Row],[NQF Number]],Table48[[#All],[NQF '#]:[Washington State Common Measure Set for Health Care Quality and Cost
Version Date: CY 2017]],23,FALSE)))))</f>
        <v/>
      </c>
      <c r="BP12"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2017]],24,FALSE))=TRUE,"",VLOOKUP(Table1[[#This Row],[NQF Number]],Table48[[#All],[NQF '#]:[Washington State Common Measure Set for Health Care Quality and Cost
Version Date: CY 2017]],24,FALSE)))))</f>
        <v>Yes (Pediatrics)</v>
      </c>
      <c r="BQ12"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2017]],20,FALSE))=TRUE,"",VLOOKUP(Table1[[#This Row],[NQF Number]],Table48[[#All],[NQF '#]:[Washington State Common Measure Set for Health Care Quality and Cost
Version Date: CY 2017]],20,FALSE)))))</f>
        <v/>
      </c>
      <c r="BR12"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2017]],21,FALSE))=TRUE,"",VLOOKUP(Table1[[#This Row],[NQF Number]],Table48[[#All],[NQF '#]:[Washington State Common Measure Set for Health Care Quality and Cost
Version Date: CY 2017]],21,FALSE)))))</f>
        <v/>
      </c>
      <c r="BS12"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2017]],26,FALSE))=TRUE,"",VLOOKUP(Table1[[#This Row],[NQF Number]],Table48[[#All],[NQF '#]:[Washington State Common Measure Set for Health Care Quality and Cost
Version Date: CY 2017]],26,FALSE)))))</f>
        <v/>
      </c>
      <c r="BT12"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2017]],25,FALSE))=TRUE,"",VLOOKUP(Table1[[#This Row],[NQF Number]],Table48[[#All],[NQF '#]:[Washington State Common Measure Set for Health Care Quality and Cost
Version Date: CY 2017]],25,FALSE)))))</f>
        <v/>
      </c>
      <c r="BU12"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2017]],27,FALSE))=TRUE,"",VLOOKUP(Table1[[#This Row],[NQF Number]],Table48[[#All],[NQF '#]:[Washington State Common Measure Set for Health Care Quality and Cost
Version Date: CY 2017]],27,FALSE)))))</f>
        <v>Yes (Supplemental)</v>
      </c>
      <c r="BV12"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2017]],28,FALSE))=TRUE,"",VLOOKUP(Table1[[#This Row],[NQF Number]],Table48[[#All],[NQF '#]:[Washington State Common Measure Set for Health Care Quality and Cost
Version Date: CY 2017]],28,FALSE)))))</f>
        <v/>
      </c>
      <c r="BW12"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2017]],29,FALSE))=TRUE,"",VLOOKUP(Table1[[#This Row],[NQF Number]],Table48[[#All],[NQF '#]:[Washington State Common Measure Set for Health Care Quality and Cost
Version Date: CY 2017]],29,FALSE)))))</f>
        <v>Yes</v>
      </c>
      <c r="BX12"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2017]],31,FALSE))=TRUE,"",VLOOKUP(Table1[[#This Row],[NQF Number]],Table48[[#All],[NQF '#]:[Washington State Common Measure Set for Health Care Quality and Cost
Version Date: CY 2017]],31,FALSE)))))</f>
        <v>Yes</v>
      </c>
      <c r="BY12"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2017]],32,FALSE))=TRUE,"",VLOOKUP(Table1[[#This Row],[NQF Number]],Table48[[#All],[NQF '#]:[Washington State Common Measure Set for Health Care Quality and Cost
Version Date: CY 2017]],32,FALSE)))))</f>
        <v>Yes</v>
      </c>
    </row>
    <row r="13" spans="1:77" ht="113.25" customHeight="1">
      <c r="A13" s="222">
        <v>8</v>
      </c>
      <c r="B13" s="49" t="str">
        <f>INDEX(Table48[[#All],[Measure Name]],MATCH(Table1[[#This Row],[NQF Number]],Table48[[#All],[NQF '#]],0))</f>
        <v>Colorectal Cancer Screening</v>
      </c>
      <c r="C13" s="265" t="s">
        <v>39</v>
      </c>
      <c r="D13" s="33" t="str">
        <f>INDEX(Table48[[#All],[Steward]],MATCH(Table1[[#This Row],[NQF Number]],Table48[[#All],[NQF '#]],0))</f>
        <v>National Committee for Quality Assurance</v>
      </c>
      <c r="E13" s="33" t="str">
        <f>IF(INDEX(Table48[[#All],[CMS Number]],MATCH(Table1[[#This Row],[NQF Number]],Table48[[#All],[NQF '#]],0))=0,"",INDEX(Table48[[#All],[CMS Number]],MATCH(Table1[[#This Row],[NQF Number]],Table48[[#All],[NQF '#]],0)))</f>
        <v>CMS130</v>
      </c>
      <c r="F13" s="33" t="str">
        <f>INDEX(Table48[[#All],[Description]],MATCH(Table1[[#This Row],[NQF Number]],Table48[[#All],[NQF '#]],0))</f>
        <v>Percentage of adults 50-75 years of age who had appropriate screening for colorectal cancer</v>
      </c>
      <c r="G13" s="33" t="str">
        <f>INDEX(Table48[[#All],[Domain]],MATCH(Table1[[#This Row],[NQF Number]],Table48[[#All],[NQF '#]],0))</f>
        <v>Prevention</v>
      </c>
      <c r="H13" s="33" t="str">
        <f>INDEX(Table48[[#All],[Condition]],MATCH(Table1[[#This Row],[NQF Number]],Table48[[#All],[NQF '#]],0))</f>
        <v>Cancer</v>
      </c>
      <c r="I13" s="34" t="str">
        <f>INDEX(Table48[[#All],[Measure Type]],MATCH(Table1[[#This Row],[NQF Number]],Table48[[#All],[NQF '#]],0))</f>
        <v>Process</v>
      </c>
      <c r="J13" s="33" t="str">
        <f>INDEX(Table48[[#All],[Populations]],MATCH(Table1[[#This Row],[NQF Number]],Table48[[#All],[NQF '#]],0))</f>
        <v>Adult</v>
      </c>
      <c r="K13" s="35" t="s">
        <v>3044</v>
      </c>
      <c r="L13" s="269"/>
      <c r="M13" s="269"/>
      <c r="N13" s="279"/>
      <c r="O13" s="280" t="s">
        <v>2981</v>
      </c>
      <c r="P13" s="166">
        <f>SUM(Table1[[#This Row],[Set A]:[Set J]])</f>
        <v>0</v>
      </c>
      <c r="Q13" s="167"/>
      <c r="R13" s="167"/>
      <c r="S13" s="167"/>
      <c r="T13" s="167"/>
      <c r="U13" s="167"/>
      <c r="V13" s="167"/>
      <c r="W13" s="167"/>
      <c r="X13" s="167"/>
      <c r="Y13" s="167"/>
      <c r="Z13" s="167"/>
      <c r="AA13" s="167"/>
      <c r="AB13" s="167"/>
      <c r="AC13" s="167"/>
      <c r="AD13" s="167"/>
      <c r="AE13" s="167"/>
      <c r="AF13" s="167"/>
      <c r="AG13" s="167"/>
      <c r="AH13" s="167"/>
      <c r="AI13" s="167"/>
      <c r="AJ13" s="167"/>
      <c r="AK13" s="36">
        <f>IF(Table1[[#This Row],[Criterion A]]="yes",2,IF(Table1[[#This Row],[Criterion A]]="somewhat",1,0))</f>
        <v>0</v>
      </c>
      <c r="AL13" s="35">
        <f>IF(Table1[[#This Row],[Criterion B]]="yes",2,IF(Table1[[#This Row],[Criterion B]]="somewhat",1,0))</f>
        <v>0</v>
      </c>
      <c r="AM13" s="35">
        <f>IF(Table1[[#This Row],[Criterion C]]="yes",2,IF(Table1[[#This Row],[Criterion C]]="somewhat",1,0))</f>
        <v>0</v>
      </c>
      <c r="AN13" s="35">
        <f>IF(Table1[[#This Row],[Criterion D]]="yes",2,IF(Table1[[#This Row],[Criterion D]]="somewhat",1,0))</f>
        <v>0</v>
      </c>
      <c r="AO13" s="35">
        <f>IF(Table1[[#This Row],[Criterion E]]="yes",2,IF(Table1[[#This Row],[Criterion E]]="somewhat",1,0))</f>
        <v>0</v>
      </c>
      <c r="AP13" s="35">
        <f>IF(Table1[[#This Row],[Criterion F]]="yes",2,IF(Table1[[#This Row],[Criterion F]]="somewhat",1,0))</f>
        <v>0</v>
      </c>
      <c r="AQ13" s="35">
        <f>IF(Table1[[#This Row],[Criterion G]]="yes",2,IF(Table1[[#This Row],[Criterion G]]="somewhat",1,0))</f>
        <v>0</v>
      </c>
      <c r="AR13" s="35">
        <f>IF(Table1[[#This Row],[Criterion H]]="yes",2,IF(Table1[[#This Row],[Criterion H]]="somewhat",1,0))</f>
        <v>0</v>
      </c>
      <c r="AS13" s="35">
        <f>IF(Table1[[#This Row],[Criterion I]]="yes",2,IF(Table1[[#This Row],[Criterion I]]="somewhat",1,0))</f>
        <v>0</v>
      </c>
      <c r="AT13" s="35">
        <f>IF(Table1[[#This Row],[Criterion J]]="yes",2,IF(Table1[[#This Row],[Criterion J]]="somewhat",1,0))</f>
        <v>0</v>
      </c>
      <c r="AU13" s="169">
        <f>Table1[[#This Row],[Alignment Score with Commercial and State Measure Sets]]+Table1[[#This Row],[Alignment Score with Federal Measure Sets Focused on Ambulatory Care ]]+Table1[[#This Row],[Alignment Score with National Hospital Measure Sets]]+Table1[[#This Row],[Alignment Score with National Hospital and Ambulatory Measure Sets]]+Table1[[#This Row],[Alignment Score with Select State Measure Sets]]</f>
        <v>14</v>
      </c>
      <c r="AV13" s="169">
        <f>COUNTIF(Table1[[#This Row],[SIM Aligned ACO Measure Set]:[Behavioral Health Measure Set - Substance Use Treatment]],"*yes*")</f>
        <v>2</v>
      </c>
      <c r="AW13" s="169">
        <f>COUNTIF(Table1[[#This Row],[
CMMI Comprehensive Primary Care Plus (CPC+)]:[
CMS Merit-based Incentive Payment System (MIPS) - General Practice/Family Practice, Internal Medicine, and Pediatrics]],"*yes*")</f>
        <v>6</v>
      </c>
      <c r="AX13" s="169">
        <f>COUNTIF(Table1[[#This Row],[
CMS Hospital Value-Based Purchasing]:[
Joint Commission Accountability Measure List]],"*yes*")</f>
        <v>0</v>
      </c>
      <c r="AY13" s="169">
        <f>COUNTIF(Table1[[#This Row],[
Catalyst for Payment Reform Employer-Purchaser Measure Set]],"*yes*")</f>
        <v>1</v>
      </c>
      <c r="AZ13" s="169">
        <f>COUNTIF(Table1[[#This Row],[
Medi-Cal P4P Measure Set
]:[
Washington State Common Measure Set for Health Care Quality and Cost 
]],"*yes*")</f>
        <v>5</v>
      </c>
      <c r="BA13" s="269" t="s">
        <v>2274</v>
      </c>
      <c r="BB13" s="269"/>
      <c r="BC13" s="269" t="s">
        <v>2278</v>
      </c>
      <c r="BD13" s="269"/>
      <c r="BE13" s="269"/>
      <c r="BF13" s="269"/>
      <c r="BG13"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2017]],13,FALSE))=TRUE,"",VLOOKUP(Table1[[#This Row],[NQF Number]],Table48[[#All],[NQF '#]:[Washington State Common Measure Set for Health Care Quality and Cost
Version Date: CY 2017]],13,FALSE)))))</f>
        <v>Yes</v>
      </c>
      <c r="BH13"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2017]],14,FALSE))=TRUE,"",VLOOKUP(Table1[[#This Row],[NQF Number]],Table48[[#All],[NQF '#]:[Washington State Common Measure Set for Health Care Quality and Cost
Version Date: CY 2017]],14,FALSE)))))</f>
        <v/>
      </c>
      <c r="BI13"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2017]],15,FALSE))=TRUE,"",VLOOKUP(Table1[[#This Row],[NQF Number]],Table48[[#All],[NQF '#]:[Washington State Common Measure Set for Health Care Quality and Cost
Version Date: CY 2017]],15,FALSE)))))</f>
        <v/>
      </c>
      <c r="BJ13"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2017]],16,FALSE))=TRUE,"",VLOOKUP(Table1[[#This Row],[NQF Number]],Table48[[#All],[NQF '#]:[Washington State Common Measure Set for Health Care Quality and Cost
Version Date: CY 2017]],16,FALSE)))))</f>
        <v/>
      </c>
      <c r="BK13"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2017]],17,FALSE))=TRUE,"",VLOOKUP(Table1[[#This Row],[NQF Number]],Table48[[#All],[NQF '#]:[Washington State Common Measure Set for Health Care Quality and Cost
Version Date: CY 2017]],17,FALSE)))))</f>
        <v>Yes</v>
      </c>
      <c r="BL13"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2017]],18,FALSE))=TRUE,"",VLOOKUP(Table1[[#This Row],[NQF Number]],Table48[[#All],[NQF '#]:[Washington State Common Measure Set for Health Care Quality and Cost
Version Date: CY 2017]],18,FALSE)))))</f>
        <v>Yes</v>
      </c>
      <c r="BM13"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2017]],19,FALSE))=TRUE,"",VLOOKUP(Table1[[#This Row],[NQF Number]],Table48[[#All],[NQF '#]:[Washington State Common Measure Set for Health Care Quality and Cost
Version Date: CY 2017]],19,FALSE)))))</f>
        <v/>
      </c>
      <c r="BN13"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2017]],22,FALSE))=TRUE,"",VLOOKUP(Table1[[#This Row],[NQF Number]],Table48[[#All],[NQF '#]:[Washington State Common Measure Set for Health Care Quality and Cost
Version Date: CY 2017]],22,FALSE)))))</f>
        <v>Yes (C02)</v>
      </c>
      <c r="BO13"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2017]],23,FALSE))=TRUE,"",VLOOKUP(Table1[[#This Row],[NQF Number]],Table48[[#All],[NQF '#]:[Washington State Common Measure Set for Health Care Quality and Cost
Version Date: CY 2017]],23,FALSE)))))</f>
        <v>Yes (ACO-19 and PREV-6)</v>
      </c>
      <c r="BP13"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2017]],24,FALSE))=TRUE,"",VLOOKUP(Table1[[#This Row],[NQF Number]],Table48[[#All],[NQF '#]:[Washington State Common Measure Set for Health Care Quality and Cost
Version Date: CY 2017]],24,FALSE)))))</f>
        <v>Yes (General Practice/Family Medicine and Internal Medicine)</v>
      </c>
      <c r="BQ13"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2017]],20,FALSE))=TRUE,"",VLOOKUP(Table1[[#This Row],[NQF Number]],Table48[[#All],[NQF '#]:[Washington State Common Measure Set for Health Care Quality and Cost
Version Date: CY 2017]],20,FALSE)))))</f>
        <v/>
      </c>
      <c r="BR13"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2017]],21,FALSE))=TRUE,"",VLOOKUP(Table1[[#This Row],[NQF Number]],Table48[[#All],[NQF '#]:[Washington State Common Measure Set for Health Care Quality and Cost
Version Date: CY 2017]],21,FALSE)))))</f>
        <v/>
      </c>
      <c r="BS13"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2017]],26,FALSE))=TRUE,"",VLOOKUP(Table1[[#This Row],[NQF Number]],Table48[[#All],[NQF '#]:[Washington State Common Measure Set for Health Care Quality and Cost
Version Date: CY 2017]],26,FALSE)))))</f>
        <v/>
      </c>
      <c r="BT13"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2017]],25,FALSE))=TRUE,"",VLOOKUP(Table1[[#This Row],[NQF Number]],Table48[[#All],[NQF '#]:[Washington State Common Measure Set for Health Care Quality and Cost
Version Date: CY 2017]],25,FALSE)))))</f>
        <v>Yes</v>
      </c>
      <c r="BU13"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2017]],27,FALSE))=TRUE,"",VLOOKUP(Table1[[#This Row],[NQF Number]],Table48[[#All],[NQF '#]:[Washington State Common Measure Set for Health Care Quality and Cost
Version Date: CY 2017]],27,FALSE)))))</f>
        <v>Yes (Supplemental)</v>
      </c>
      <c r="BV13"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2017]],28,FALSE))=TRUE,"",VLOOKUP(Table1[[#This Row],[NQF Number]],Table48[[#All],[NQF '#]:[Washington State Common Measure Set for Health Care Quality and Cost
Version Date: CY 2017]],28,FALSE)))))</f>
        <v>Yes</v>
      </c>
      <c r="BW13"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2017]],29,FALSE))=TRUE,"",VLOOKUP(Table1[[#This Row],[NQF Number]],Table48[[#All],[NQF '#]:[Washington State Common Measure Set for Health Care Quality and Cost
Version Date: CY 2017]],29,FALSE)))))</f>
        <v>Yes</v>
      </c>
      <c r="BX13"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2017]],31,FALSE))=TRUE,"",VLOOKUP(Table1[[#This Row],[NQF Number]],Table48[[#All],[NQF '#]:[Washington State Common Measure Set for Health Care Quality and Cost
Version Date: CY 2017]],31,FALSE)))))</f>
        <v>Yes</v>
      </c>
      <c r="BY13"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2017]],32,FALSE))=TRUE,"",VLOOKUP(Table1[[#This Row],[NQF Number]],Table48[[#All],[NQF '#]:[Washington State Common Measure Set for Health Care Quality and Cost
Version Date: CY 2017]],32,FALSE)))))</f>
        <v>Yes</v>
      </c>
    </row>
    <row r="14" spans="1:77" ht="113.25" customHeight="1">
      <c r="A14" s="161">
        <v>9</v>
      </c>
      <c r="B14" s="49" t="str">
        <f>INDEX(Table48[[#All],[Measure Name]],MATCH(Table1[[#This Row],[NQF Number]],Table48[[#All],[NQF '#]],0))</f>
        <v>Childhood Immunization Status</v>
      </c>
      <c r="C14" s="265" t="s">
        <v>82</v>
      </c>
      <c r="D14" s="33" t="str">
        <f>INDEX(Table48[[#All],[Steward]],MATCH(Table1[[#This Row],[NQF Number]],Table48[[#All],[NQF '#]],0))</f>
        <v>National Committee for Quality Assurance</v>
      </c>
      <c r="E14" s="33" t="str">
        <f>IF(INDEX(Table48[[#All],[CMS Number]],MATCH(Table1[[#This Row],[NQF Number]],Table48[[#All],[NQF '#]],0))=0,"",INDEX(Table48[[#All],[CMS Number]],MATCH(Table1[[#This Row],[NQF Number]],Table48[[#All],[NQF '#]],0)))</f>
        <v>CMS117</v>
      </c>
      <c r="F14" s="33" t="str">
        <f>INDEX(Table48[[#All],[Description]],MATCH(Table1[[#This Row],[NQF Number]],Table48[[#All],[NQF '#]],0))</f>
        <v>Percentage of children that turned 2 years old during the measurement year and had specific vaccines by their second birthday</v>
      </c>
      <c r="G14" s="33" t="str">
        <f>INDEX(Table48[[#All],[Domain]],MATCH(Table1[[#This Row],[NQF Number]],Table48[[#All],[NQF '#]],0))</f>
        <v>Prevention</v>
      </c>
      <c r="H14" s="33" t="str">
        <f>INDEX(Table48[[#All],[Condition]],MATCH(Table1[[#This Row],[NQF Number]],Table48[[#All],[NQF '#]],0))</f>
        <v>Infectious Disease</v>
      </c>
      <c r="I14" s="34" t="str">
        <f>INDEX(Table48[[#All],[Measure Type]],MATCH(Table1[[#This Row],[NQF Number]],Table48[[#All],[NQF '#]],0))</f>
        <v>Process</v>
      </c>
      <c r="J14" s="33" t="str">
        <f>INDEX(Table48[[#All],[Populations]],MATCH(Table1[[#This Row],[NQF Number]],Table48[[#All],[NQF '#]],0))</f>
        <v>Pediatric</v>
      </c>
      <c r="K14" s="35" t="s">
        <v>3044</v>
      </c>
      <c r="L14" s="269"/>
      <c r="M14" s="269"/>
      <c r="N14" s="279"/>
      <c r="O14" s="277" t="s">
        <v>2982</v>
      </c>
      <c r="P14" s="166">
        <f>SUM(Table1[[#This Row],[Set A]:[Set J]])</f>
        <v>0</v>
      </c>
      <c r="Q14" s="167"/>
      <c r="R14" s="167"/>
      <c r="S14" s="167"/>
      <c r="T14" s="167"/>
      <c r="U14" s="167"/>
      <c r="V14" s="167"/>
      <c r="W14" s="167"/>
      <c r="X14" s="167"/>
      <c r="Y14" s="167"/>
      <c r="Z14" s="167"/>
      <c r="AA14" s="167"/>
      <c r="AB14" s="167"/>
      <c r="AC14" s="167"/>
      <c r="AD14" s="167"/>
      <c r="AE14" s="167"/>
      <c r="AF14" s="167"/>
      <c r="AG14" s="167"/>
      <c r="AH14" s="167"/>
      <c r="AI14" s="167"/>
      <c r="AJ14" s="167"/>
      <c r="AK14" s="36">
        <f>IF(Table1[[#This Row],[Criterion A]]="yes",2,IF(Table1[[#This Row],[Criterion A]]="somewhat",1,0))</f>
        <v>0</v>
      </c>
      <c r="AL14" s="35">
        <f>IF(Table1[[#This Row],[Criterion B]]="yes",2,IF(Table1[[#This Row],[Criterion B]]="somewhat",1,0))</f>
        <v>0</v>
      </c>
      <c r="AM14" s="35">
        <f>IF(Table1[[#This Row],[Criterion C]]="yes",2,IF(Table1[[#This Row],[Criterion C]]="somewhat",1,0))</f>
        <v>0</v>
      </c>
      <c r="AN14" s="35">
        <f>IF(Table1[[#This Row],[Criterion D]]="yes",2,IF(Table1[[#This Row],[Criterion D]]="somewhat",1,0))</f>
        <v>0</v>
      </c>
      <c r="AO14" s="35">
        <f>IF(Table1[[#This Row],[Criterion E]]="yes",2,IF(Table1[[#This Row],[Criterion E]]="somewhat",1,0))</f>
        <v>0</v>
      </c>
      <c r="AP14" s="35">
        <f>IF(Table1[[#This Row],[Criterion F]]="yes",2,IF(Table1[[#This Row],[Criterion F]]="somewhat",1,0))</f>
        <v>0</v>
      </c>
      <c r="AQ14" s="35">
        <f>IF(Table1[[#This Row],[Criterion G]]="yes",2,IF(Table1[[#This Row],[Criterion G]]="somewhat",1,0))</f>
        <v>0</v>
      </c>
      <c r="AR14" s="35">
        <f>IF(Table1[[#This Row],[Criterion H]]="yes",2,IF(Table1[[#This Row],[Criterion H]]="somewhat",1,0))</f>
        <v>0</v>
      </c>
      <c r="AS14" s="35">
        <f>IF(Table1[[#This Row],[Criterion I]]="yes",2,IF(Table1[[#This Row],[Criterion I]]="somewhat",1,0))</f>
        <v>0</v>
      </c>
      <c r="AT14" s="35">
        <f>IF(Table1[[#This Row],[Criterion J]]="yes",2,IF(Table1[[#This Row],[Criterion J]]="somewhat",1,0))</f>
        <v>0</v>
      </c>
      <c r="AU14" s="169">
        <f>Table1[[#This Row],[Alignment Score with Commercial and State Measure Sets]]+Table1[[#This Row],[Alignment Score with Federal Measure Sets Focused on Ambulatory Care ]]+Table1[[#This Row],[Alignment Score with National Hospital Measure Sets]]+Table1[[#This Row],[Alignment Score with National Hospital and Ambulatory Measure Sets]]+Table1[[#This Row],[Alignment Score with Select State Measure Sets]]</f>
        <v>11</v>
      </c>
      <c r="AV14" s="169">
        <f>COUNTIF(Table1[[#This Row],[SIM Aligned ACO Measure Set]:[Behavioral Health Measure Set - Substance Use Treatment]],"*yes*")</f>
        <v>2</v>
      </c>
      <c r="AW14" s="169">
        <f>COUNTIF(Table1[[#This Row],[
CMMI Comprehensive Primary Care Plus (CPC+)]:[
CMS Merit-based Incentive Payment System (MIPS) - General Practice/Family Practice, Internal Medicine, and Pediatrics]],"*yes*")</f>
        <v>3</v>
      </c>
      <c r="AX14" s="169">
        <f>COUNTIF(Table1[[#This Row],[
CMS Hospital Value-Based Purchasing]:[
Joint Commission Accountability Measure List]],"*yes*")</f>
        <v>0</v>
      </c>
      <c r="AY14" s="169">
        <f>COUNTIF(Table1[[#This Row],[
Catalyst for Payment Reform Employer-Purchaser Measure Set]],"*yes*")</f>
        <v>1</v>
      </c>
      <c r="AZ14" s="169">
        <f>COUNTIF(Table1[[#This Row],[
Medi-Cal P4P Measure Set
]:[
Washington State Common Measure Set for Health Care Quality and Cost 
]],"*yes*")</f>
        <v>5</v>
      </c>
      <c r="BA14" s="269" t="s">
        <v>2278</v>
      </c>
      <c r="BB14" s="269"/>
      <c r="BC14" s="269" t="s">
        <v>2278</v>
      </c>
      <c r="BD14" s="269"/>
      <c r="BE14" s="269"/>
      <c r="BF14" s="269"/>
      <c r="BG14"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2017]],13,FALSE))=TRUE,"",VLOOKUP(Table1[[#This Row],[NQF Number]],Table48[[#All],[NQF '#]:[Washington State Common Measure Set for Health Care Quality and Cost
Version Date: CY 2017]],13,FALSE)))))</f>
        <v/>
      </c>
      <c r="BH14"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2017]],14,FALSE))=TRUE,"",VLOOKUP(Table1[[#This Row],[NQF Number]],Table48[[#All],[NQF '#]:[Washington State Common Measure Set for Health Care Quality and Cost
Version Date: CY 2017]],14,FALSE)))))</f>
        <v/>
      </c>
      <c r="BI14"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2017]],15,FALSE))=TRUE,"",VLOOKUP(Table1[[#This Row],[NQF Number]],Table48[[#All],[NQF '#]:[Washington State Common Measure Set for Health Care Quality and Cost
Version Date: CY 2017]],15,FALSE)))))</f>
        <v>Yes</v>
      </c>
      <c r="BJ14"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2017]],16,FALSE))=TRUE,"",VLOOKUP(Table1[[#This Row],[NQF Number]],Table48[[#All],[NQF '#]:[Washington State Common Measure Set for Health Care Quality and Cost
Version Date: CY 2017]],16,FALSE)))))</f>
        <v/>
      </c>
      <c r="BK14"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2017]],17,FALSE))=TRUE,"",VLOOKUP(Table1[[#This Row],[NQF Number]],Table48[[#All],[NQF '#]:[Washington State Common Measure Set for Health Care Quality and Cost
Version Date: CY 2017]],17,FALSE)))))</f>
        <v/>
      </c>
      <c r="BL14"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2017]],18,FALSE))=TRUE,"",VLOOKUP(Table1[[#This Row],[NQF Number]],Table48[[#All],[NQF '#]:[Washington State Common Measure Set for Health Care Quality and Cost
Version Date: CY 2017]],18,FALSE)))))</f>
        <v>Yes</v>
      </c>
      <c r="BM14"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2017]],19,FALSE))=TRUE,"",VLOOKUP(Table1[[#This Row],[NQF Number]],Table48[[#All],[NQF '#]:[Washington State Common Measure Set for Health Care Quality and Cost
Version Date: CY 2017]],19,FALSE)))))</f>
        <v/>
      </c>
      <c r="BN14"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2017]],22,FALSE))=TRUE,"",VLOOKUP(Table1[[#This Row],[NQF Number]],Table48[[#All],[NQF '#]:[Washington State Common Measure Set for Health Care Quality and Cost
Version Date: CY 2017]],22,FALSE)))))</f>
        <v/>
      </c>
      <c r="BO14"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2017]],23,FALSE))=TRUE,"",VLOOKUP(Table1[[#This Row],[NQF Number]],Table48[[#All],[NQF '#]:[Washington State Common Measure Set for Health Care Quality and Cost
Version Date: CY 2017]],23,FALSE)))))</f>
        <v/>
      </c>
      <c r="BP14"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2017]],24,FALSE))=TRUE,"",VLOOKUP(Table1[[#This Row],[NQF Number]],Table48[[#All],[NQF '#]:[Washington State Common Measure Set for Health Care Quality and Cost
Version Date: CY 2017]],24,FALSE)))))</f>
        <v>Yes (Pediatrics)</v>
      </c>
      <c r="BQ14"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2017]],20,FALSE))=TRUE,"",VLOOKUP(Table1[[#This Row],[NQF Number]],Table48[[#All],[NQF '#]:[Washington State Common Measure Set for Health Care Quality and Cost
Version Date: CY 2017]],20,FALSE)))))</f>
        <v/>
      </c>
      <c r="BR14"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2017]],21,FALSE))=TRUE,"",VLOOKUP(Table1[[#This Row],[NQF Number]],Table48[[#All],[NQF '#]:[Washington State Common Measure Set for Health Care Quality and Cost
Version Date: CY 2017]],21,FALSE)))))</f>
        <v/>
      </c>
      <c r="BS14"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2017]],26,FALSE))=TRUE,"",VLOOKUP(Table1[[#This Row],[NQF Number]],Table48[[#All],[NQF '#]:[Washington State Common Measure Set for Health Care Quality and Cost
Version Date: CY 2017]],26,FALSE)))))</f>
        <v/>
      </c>
      <c r="BT14"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2017]],25,FALSE))=TRUE,"",VLOOKUP(Table1[[#This Row],[NQF Number]],Table48[[#All],[NQF '#]:[Washington State Common Measure Set for Health Care Quality and Cost
Version Date: CY 2017]],25,FALSE)))))</f>
        <v>Yes</v>
      </c>
      <c r="BU14"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2017]],27,FALSE))=TRUE,"",VLOOKUP(Table1[[#This Row],[NQF Number]],Table48[[#All],[NQF '#]:[Washington State Common Measure Set for Health Care Quality and Cost
Version Date: CY 2017]],27,FALSE)))))</f>
        <v>Yes (Combo 3) [Core]; 
(Combo 10) [Supplemental]</v>
      </c>
      <c r="BV14"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2017]],28,FALSE))=TRUE,"",VLOOKUP(Table1[[#This Row],[NQF Number]],Table48[[#All],[NQF '#]:[Washington State Common Measure Set for Health Care Quality and Cost
Version Date: CY 2017]],28,FALSE)))))</f>
        <v>Yes</v>
      </c>
      <c r="BW14"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2017]],29,FALSE))=TRUE,"",VLOOKUP(Table1[[#This Row],[NQF Number]],Table48[[#All],[NQF '#]:[Washington State Common Measure Set for Health Care Quality and Cost
Version Date: CY 2017]],29,FALSE)))))</f>
        <v>Yes</v>
      </c>
      <c r="BX14"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2017]],31,FALSE))=TRUE,"",VLOOKUP(Table1[[#This Row],[NQF Number]],Table48[[#All],[NQF '#]:[Washington State Common Measure Set for Health Care Quality and Cost
Version Date: CY 2017]],31,FALSE)))))</f>
        <v>Yes (Combo 10)</v>
      </c>
      <c r="BY14"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2017]],32,FALSE))=TRUE,"",VLOOKUP(Table1[[#This Row],[NQF Number]],Table48[[#All],[NQF '#]:[Washington State Common Measure Set for Health Care Quality and Cost
Version Date: CY 2017]],32,FALSE)))))</f>
        <v>Yes</v>
      </c>
    </row>
    <row r="15" spans="1:77" ht="113.25" customHeight="1">
      <c r="A15" s="161">
        <v>10</v>
      </c>
      <c r="B15" s="49" t="str">
        <f>INDEX(Table48[[#All],[Measure Name]],MATCH(Table1[[#This Row],[NQF Number]],Table48[[#All],[NQF '#]],0))</f>
        <v>Use of Imaging Studies for Low Back Pain</v>
      </c>
      <c r="C15" s="265" t="s">
        <v>9</v>
      </c>
      <c r="D15" s="33" t="str">
        <f>INDEX(Table48[[#All],[Steward]],MATCH(Table1[[#This Row],[NQF Number]],Table48[[#All],[NQF '#]],0))</f>
        <v>National Committee for Quality Assurance</v>
      </c>
      <c r="E15" s="33" t="str">
        <f>IF(INDEX(Table48[[#All],[CMS Number]],MATCH(Table1[[#This Row],[NQF Number]],Table48[[#All],[NQF '#]],0))=0,"",INDEX(Table48[[#All],[CMS Number]],MATCH(Table1[[#This Row],[NQF Number]],Table48[[#All],[NQF '#]],0)))</f>
        <v>CMS166</v>
      </c>
      <c r="F15" s="33" t="str">
        <f>INDEX(Table48[[#All],[Description]],MATCH(Table1[[#This Row],[NQF Number]],Table48[[#All],[NQF '#]],0))</f>
        <v>Percentage of patients 18-50 years of age with a diagnosis of low back pain who did not have an imaging study (plain X-ray, MRI, CT scan) within 28 days of the diagnosis</v>
      </c>
      <c r="G15" s="221" t="str">
        <f>INDEX(Table48[[#All],[Domain]],MATCH(Table1[[#This Row],[NQF Number]],Table48[[#All],[NQF '#]],0))</f>
        <v>Overuse</v>
      </c>
      <c r="H15" s="221" t="str">
        <f>INDEX(Table48[[#All],[Condition]],MATCH(Table1[[#This Row],[NQF Number]],Table48[[#All],[NQF '#]],0))</f>
        <v>Musculoskeletal</v>
      </c>
      <c r="I15" s="34" t="str">
        <f>INDEX(Table48[[#All],[Measure Type]],MATCH(Table1[[#This Row],[NQF Number]],Table48[[#All],[NQF '#]],0))</f>
        <v>Process</v>
      </c>
      <c r="J15" s="33" t="str">
        <f>INDEX(Table48[[#All],[Populations]],MATCH(Table1[[#This Row],[NQF Number]],Table48[[#All],[NQF '#]],0))</f>
        <v>Adult</v>
      </c>
      <c r="K15" s="35" t="str">
        <f>INDEX(Table48[[#All],[Data Source]],MATCH(Table1[[#This Row],[NQF Number]],Table48[[#All],[NQF '#]],0))</f>
        <v>Claims</v>
      </c>
      <c r="L15" s="269"/>
      <c r="M15" s="269"/>
      <c r="N15" s="279"/>
      <c r="O15" s="277" t="s">
        <v>2983</v>
      </c>
      <c r="P15" s="166">
        <f>SUM(Table1[[#This Row],[Set A]:[Set J]])</f>
        <v>0</v>
      </c>
      <c r="Q15" s="167"/>
      <c r="R15" s="167"/>
      <c r="S15" s="167"/>
      <c r="T15" s="167"/>
      <c r="U15" s="167"/>
      <c r="V15" s="167"/>
      <c r="W15" s="167"/>
      <c r="X15" s="167"/>
      <c r="Y15" s="167"/>
      <c r="Z15" s="167"/>
      <c r="AA15" s="167"/>
      <c r="AB15" s="167"/>
      <c r="AC15" s="167"/>
      <c r="AD15" s="167"/>
      <c r="AE15" s="167"/>
      <c r="AF15" s="167"/>
      <c r="AG15" s="167"/>
      <c r="AH15" s="167"/>
      <c r="AI15" s="167"/>
      <c r="AJ15" s="167"/>
      <c r="AK15" s="36">
        <f>IF(Table1[[#This Row],[Criterion A]]="yes",2,IF(Table1[[#This Row],[Criterion A]]="somewhat",1,0))</f>
        <v>0</v>
      </c>
      <c r="AL15" s="35">
        <f>IF(Table1[[#This Row],[Criterion B]]="yes",2,IF(Table1[[#This Row],[Criterion B]]="somewhat",1,0))</f>
        <v>0</v>
      </c>
      <c r="AM15" s="35">
        <f>IF(Table1[[#This Row],[Criterion C]]="yes",2,IF(Table1[[#This Row],[Criterion C]]="somewhat",1,0))</f>
        <v>0</v>
      </c>
      <c r="AN15" s="35">
        <f>IF(Table1[[#This Row],[Criterion D]]="yes",2,IF(Table1[[#This Row],[Criterion D]]="somewhat",1,0))</f>
        <v>0</v>
      </c>
      <c r="AO15" s="35">
        <f>IF(Table1[[#This Row],[Criterion E]]="yes",2,IF(Table1[[#This Row],[Criterion E]]="somewhat",1,0))</f>
        <v>0</v>
      </c>
      <c r="AP15" s="35">
        <f>IF(Table1[[#This Row],[Criterion F]]="yes",2,IF(Table1[[#This Row],[Criterion F]]="somewhat",1,0))</f>
        <v>0</v>
      </c>
      <c r="AQ15" s="35">
        <f>IF(Table1[[#This Row],[Criterion G]]="yes",2,IF(Table1[[#This Row],[Criterion G]]="somewhat",1,0))</f>
        <v>0</v>
      </c>
      <c r="AR15" s="35">
        <f>IF(Table1[[#This Row],[Criterion H]]="yes",2,IF(Table1[[#This Row],[Criterion H]]="somewhat",1,0))</f>
        <v>0</v>
      </c>
      <c r="AS15" s="35">
        <f>IF(Table1[[#This Row],[Criterion I]]="yes",2,IF(Table1[[#This Row],[Criterion I]]="somewhat",1,0))</f>
        <v>0</v>
      </c>
      <c r="AT15" s="35">
        <f>IF(Table1[[#This Row],[Criterion J]]="yes",2,IF(Table1[[#This Row],[Criterion J]]="somewhat",1,0))</f>
        <v>0</v>
      </c>
      <c r="AU15" s="169">
        <f>Table1[[#This Row],[Alignment Score with Commercial and State Measure Sets]]+Table1[[#This Row],[Alignment Score with Federal Measure Sets Focused on Ambulatory Care ]]+Table1[[#This Row],[Alignment Score with National Hospital Measure Sets]]+Table1[[#This Row],[Alignment Score with National Hospital and Ambulatory Measure Sets]]+Table1[[#This Row],[Alignment Score with Select State Measure Sets]]</f>
        <v>9</v>
      </c>
      <c r="AV15" s="169">
        <f>COUNTIF(Table1[[#This Row],[SIM Aligned ACO Measure Set]:[Behavioral Health Measure Set - Substance Use Treatment]],"*yes*")</f>
        <v>2</v>
      </c>
      <c r="AW15" s="169">
        <f>COUNTIF(Table1[[#This Row],[
CMMI Comprehensive Primary Care Plus (CPC+)]:[
CMS Merit-based Incentive Payment System (MIPS) - General Practice/Family Practice, Internal Medicine, and Pediatrics]],"*yes*")</f>
        <v>4</v>
      </c>
      <c r="AX15" s="169">
        <f>COUNTIF(Table1[[#This Row],[
CMS Hospital Value-Based Purchasing]:[
Joint Commission Accountability Measure List]],"*yes*")</f>
        <v>0</v>
      </c>
      <c r="AY15" s="169">
        <f>COUNTIF(Table1[[#This Row],[
Catalyst for Payment Reform Employer-Purchaser Measure Set]],"*yes*")</f>
        <v>1</v>
      </c>
      <c r="AZ15" s="169">
        <f>COUNTIF(Table1[[#This Row],[
Medi-Cal P4P Measure Set
]:[
Washington State Common Measure Set for Health Care Quality and Cost 
]],"*yes*")</f>
        <v>2</v>
      </c>
      <c r="BA15" s="269" t="s">
        <v>2278</v>
      </c>
      <c r="BB15" s="269"/>
      <c r="BC15" s="269" t="s">
        <v>2278</v>
      </c>
      <c r="BD15" s="269"/>
      <c r="BE15" s="269"/>
      <c r="BF15" s="269"/>
      <c r="BG15"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2017]],13,FALSE))=TRUE,"",VLOOKUP(Table1[[#This Row],[NQF Number]],Table48[[#All],[NQF '#]:[Washington State Common Measure Set for Health Care Quality and Cost
Version Date: CY 2017]],13,FALSE)))))</f>
        <v>Yes</v>
      </c>
      <c r="BH15"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2017]],14,FALSE))=TRUE,"",VLOOKUP(Table1[[#This Row],[NQF Number]],Table48[[#All],[NQF '#]:[Washington State Common Measure Set for Health Care Quality and Cost
Version Date: CY 2017]],14,FALSE)))))</f>
        <v/>
      </c>
      <c r="BI15"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2017]],15,FALSE))=TRUE,"",VLOOKUP(Table1[[#This Row],[NQF Number]],Table48[[#All],[NQF '#]:[Washington State Common Measure Set for Health Care Quality and Cost
Version Date: CY 2017]],15,FALSE)))))</f>
        <v/>
      </c>
      <c r="BJ15"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2017]],16,FALSE))=TRUE,"",VLOOKUP(Table1[[#This Row],[NQF Number]],Table48[[#All],[NQF '#]:[Washington State Common Measure Set for Health Care Quality and Cost
Version Date: CY 2017]],16,FALSE)))))</f>
        <v/>
      </c>
      <c r="BK15"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2017]],17,FALSE))=TRUE,"",VLOOKUP(Table1[[#This Row],[NQF Number]],Table48[[#All],[NQF '#]:[Washington State Common Measure Set for Health Care Quality and Cost
Version Date: CY 2017]],17,FALSE)))))</f>
        <v>Yes</v>
      </c>
      <c r="BL15"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2017]],18,FALSE))=TRUE,"",VLOOKUP(Table1[[#This Row],[NQF Number]],Table48[[#All],[NQF '#]:[Washington State Common Measure Set for Health Care Quality and Cost
Version Date: CY 2017]],18,FALSE)))))</f>
        <v>Yes</v>
      </c>
      <c r="BM15"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2017]],19,FALSE))=TRUE,"",VLOOKUP(Table1[[#This Row],[NQF Number]],Table48[[#All],[NQF '#]:[Washington State Common Measure Set for Health Care Quality and Cost
Version Date: CY 2017]],19,FALSE)))))</f>
        <v/>
      </c>
      <c r="BN15"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2017]],22,FALSE))=TRUE,"",VLOOKUP(Table1[[#This Row],[NQF Number]],Table48[[#All],[NQF '#]:[Washington State Common Measure Set for Health Care Quality and Cost
Version Date: CY 2017]],22,FALSE)))))</f>
        <v/>
      </c>
      <c r="BO15"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2017]],23,FALSE))=TRUE,"",VLOOKUP(Table1[[#This Row],[NQF Number]],Table48[[#All],[NQF '#]:[Washington State Common Measure Set for Health Care Quality and Cost
Version Date: CY 2017]],23,FALSE)))))</f>
        <v/>
      </c>
      <c r="BP15"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2017]],24,FALSE))=TRUE,"",VLOOKUP(Table1[[#This Row],[NQF Number]],Table48[[#All],[NQF '#]:[Washington State Common Measure Set for Health Care Quality and Cost
Version Date: CY 2017]],24,FALSE)))))</f>
        <v>Yes (General Practice/Family Medicine)</v>
      </c>
      <c r="BQ15"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2017]],20,FALSE))=TRUE,"",VLOOKUP(Table1[[#This Row],[NQF Number]],Table48[[#All],[NQF '#]:[Washington State Common Measure Set for Health Care Quality and Cost
Version Date: CY 2017]],20,FALSE)))))</f>
        <v/>
      </c>
      <c r="BR15"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2017]],21,FALSE))=TRUE,"",VLOOKUP(Table1[[#This Row],[NQF Number]],Table48[[#All],[NQF '#]:[Washington State Common Measure Set for Health Care Quality and Cost
Version Date: CY 2017]],21,FALSE)))))</f>
        <v/>
      </c>
      <c r="BS15"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2017]],26,FALSE))=TRUE,"",VLOOKUP(Table1[[#This Row],[NQF Number]],Table48[[#All],[NQF '#]:[Washington State Common Measure Set for Health Care Quality and Cost
Version Date: CY 2017]],26,FALSE)))))</f>
        <v/>
      </c>
      <c r="BT15"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2017]],25,FALSE))=TRUE,"",VLOOKUP(Table1[[#This Row],[NQF Number]],Table48[[#All],[NQF '#]:[Washington State Common Measure Set for Health Care Quality and Cost
Version Date: CY 2017]],25,FALSE)))))</f>
        <v>Yes</v>
      </c>
      <c r="BU15"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2017]],27,FALSE))=TRUE,"",VLOOKUP(Table1[[#This Row],[NQF Number]],Table48[[#All],[NQF '#]:[Washington State Common Measure Set for Health Care Quality and Cost
Version Date: CY 2017]],27,FALSE)))))</f>
        <v>Yes (Supplemental)</v>
      </c>
      <c r="BV15"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2017]],28,FALSE))=TRUE,"",VLOOKUP(Table1[[#This Row],[NQF Number]],Table48[[#All],[NQF '#]:[Washington State Common Measure Set for Health Care Quality and Cost
Version Date: CY 2017]],28,FALSE)))))</f>
        <v/>
      </c>
      <c r="BW15"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2017]],29,FALSE))=TRUE,"",VLOOKUP(Table1[[#This Row],[NQF Number]],Table48[[#All],[NQF '#]:[Washington State Common Measure Set for Health Care Quality and Cost
Version Date: CY 2017]],29,FALSE)))))</f>
        <v/>
      </c>
      <c r="BX15"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2017]],31,FALSE))=TRUE,"",VLOOKUP(Table1[[#This Row],[NQF Number]],Table48[[#All],[NQF '#]:[Washington State Common Measure Set for Health Care Quality and Cost
Version Date: CY 2017]],31,FALSE)))))</f>
        <v/>
      </c>
      <c r="BY15"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2017]],32,FALSE))=TRUE,"",VLOOKUP(Table1[[#This Row],[NQF Number]],Table48[[#All],[NQF '#]:[Washington State Common Measure Set for Health Care Quality and Cost
Version Date: CY 2017]],32,FALSE)))))</f>
        <v>Yes</v>
      </c>
    </row>
    <row r="16" spans="1:77" ht="113.25" customHeight="1">
      <c r="A16" s="222">
        <v>11</v>
      </c>
      <c r="B16" s="162" t="str">
        <f>INDEX(Table48[[#All],[Measure Name]],MATCH(Table1[[#This Row],[NQF Number]],Table48[[#All],[NQF '#]],0))</f>
        <v>Comprehensive Diabetes Care: Eye Exam</v>
      </c>
      <c r="C16" s="265" t="s">
        <v>40</v>
      </c>
      <c r="D16" s="163" t="str">
        <f>INDEX(Table48[[#All],[Steward]],MATCH(Table1[[#This Row],[NQF Number]],Table48[[#All],[NQF '#]],0))</f>
        <v>National Committee for Quality Assurance</v>
      </c>
      <c r="E16" s="163" t="str">
        <f>IF(INDEX(Table48[[#All],[CMS Number]],MATCH(Table1[[#This Row],[NQF Number]],Table48[[#All],[NQF '#]],0))=0,"",INDEX(Table48[[#All],[CMS Number]],MATCH(Table1[[#This Row],[NQF Number]],Table48[[#All],[NQF '#]],0)))</f>
        <v>CMS131</v>
      </c>
      <c r="F16" s="163" t="str">
        <f>INDEX(Table48[[#All],[Description]],MATCH(Table1[[#This Row],[NQF Number]],Table48[[#All],[NQF '#]],0))</f>
        <v xml:space="preserve">Percentage of patients 18-75 years of age with diabetes who had a retinal or dilated eye exam by an eye care professional during the measurement period or a negative retinal exam (no evidence of retinopathy) in the 12 months prior to the measurement period </v>
      </c>
      <c r="G16" s="221" t="str">
        <f>INDEX(Table48[[#All],[Domain]],MATCH(Table1[[#This Row],[NQF Number]],Table48[[#All],[NQF '#]],0))</f>
        <v>Chronic Illness Care</v>
      </c>
      <c r="H16" s="221" t="str">
        <f>INDEX(Table48[[#All],[Condition]],MATCH(Table1[[#This Row],[NQF Number]],Table48[[#All],[NQF '#]],0))</f>
        <v>Diabetes</v>
      </c>
      <c r="I16" s="34" t="str">
        <f>INDEX(Table48[[#All],[Measure Type]],MATCH(Table1[[#This Row],[NQF Number]],Table48[[#All],[NQF '#]],0))</f>
        <v>Process</v>
      </c>
      <c r="J16" s="33" t="str">
        <f>INDEX(Table48[[#All],[Populations]],MATCH(Table1[[#This Row],[NQF Number]],Table48[[#All],[NQF '#]],0))</f>
        <v>Adult</v>
      </c>
      <c r="K16" s="165" t="str">
        <f>INDEX(Table48[[#All],[Data Source]],MATCH(Table1[[#This Row],[NQF Number]],Table48[[#All],[NQF '#]],0))</f>
        <v>Claims</v>
      </c>
      <c r="L16" s="269"/>
      <c r="M16" s="269"/>
      <c r="N16" s="279"/>
      <c r="O16" s="280" t="s">
        <v>2984</v>
      </c>
      <c r="P16" s="166">
        <f>SUM(Table1[[#This Row],[Set A]:[Set J]])</f>
        <v>0</v>
      </c>
      <c r="Q16" s="167"/>
      <c r="R16" s="167"/>
      <c r="S16" s="167"/>
      <c r="T16" s="167"/>
      <c r="U16" s="167"/>
      <c r="V16" s="167"/>
      <c r="W16" s="167"/>
      <c r="X16" s="167"/>
      <c r="Y16" s="167"/>
      <c r="Z16" s="167"/>
      <c r="AA16" s="167"/>
      <c r="AB16" s="167"/>
      <c r="AC16" s="167"/>
      <c r="AD16" s="167"/>
      <c r="AE16" s="167"/>
      <c r="AF16" s="167"/>
      <c r="AG16" s="167"/>
      <c r="AH16" s="167"/>
      <c r="AI16" s="167"/>
      <c r="AJ16" s="167"/>
      <c r="AK16" s="168">
        <f>IF(Table1[[#This Row],[Criterion A]]="yes",2,IF(Table1[[#This Row],[Criterion A]]="somewhat",1,0))</f>
        <v>0</v>
      </c>
      <c r="AL16" s="165">
        <f>IF(Table1[[#This Row],[Criterion B]]="yes",2,IF(Table1[[#This Row],[Criterion B]]="somewhat",1,0))</f>
        <v>0</v>
      </c>
      <c r="AM16" s="165">
        <f>IF(Table1[[#This Row],[Criterion C]]="yes",2,IF(Table1[[#This Row],[Criterion C]]="somewhat",1,0))</f>
        <v>0</v>
      </c>
      <c r="AN16" s="165">
        <f>IF(Table1[[#This Row],[Criterion D]]="yes",2,IF(Table1[[#This Row],[Criterion D]]="somewhat",1,0))</f>
        <v>0</v>
      </c>
      <c r="AO16" s="165">
        <f>IF(Table1[[#This Row],[Criterion E]]="yes",2,IF(Table1[[#This Row],[Criterion E]]="somewhat",1,0))</f>
        <v>0</v>
      </c>
      <c r="AP16" s="165">
        <f>IF(Table1[[#This Row],[Criterion F]]="yes",2,IF(Table1[[#This Row],[Criterion F]]="somewhat",1,0))</f>
        <v>0</v>
      </c>
      <c r="AQ16" s="165">
        <f>IF(Table1[[#This Row],[Criterion G]]="yes",2,IF(Table1[[#This Row],[Criterion G]]="somewhat",1,0))</f>
        <v>0</v>
      </c>
      <c r="AR16" s="165">
        <f>IF(Table1[[#This Row],[Criterion H]]="yes",2,IF(Table1[[#This Row],[Criterion H]]="somewhat",1,0))</f>
        <v>0</v>
      </c>
      <c r="AS16" s="165">
        <f>IF(Table1[[#This Row],[Criterion I]]="yes",2,IF(Table1[[#This Row],[Criterion I]]="somewhat",1,0))</f>
        <v>0</v>
      </c>
      <c r="AT16" s="165">
        <f>IF(Table1[[#This Row],[Criterion J]]="yes",2,IF(Table1[[#This Row],[Criterion J]]="somewhat",1,0))</f>
        <v>0</v>
      </c>
      <c r="AU16" s="169">
        <f>Table1[[#This Row],[Alignment Score with Commercial and State Measure Sets]]+Table1[[#This Row],[Alignment Score with Federal Measure Sets Focused on Ambulatory Care ]]+Table1[[#This Row],[Alignment Score with National Hospital Measure Sets]]+Table1[[#This Row],[Alignment Score with National Hospital and Ambulatory Measure Sets]]+Table1[[#This Row],[Alignment Score with Select State Measure Sets]]</f>
        <v>11</v>
      </c>
      <c r="AV16" s="169">
        <f>COUNTIF(Table1[[#This Row],[SIM Aligned ACO Measure Set]:[Behavioral Health Measure Set - Substance Use Treatment]],"*yes*")</f>
        <v>2</v>
      </c>
      <c r="AW16" s="169">
        <f>COUNTIF(Table1[[#This Row],[
CMMI Comprehensive Primary Care Plus (CPC+)]:[
CMS Merit-based Incentive Payment System (MIPS) - General Practice/Family Practice, Internal Medicine, and Pediatrics]],"*yes*")</f>
        <v>6</v>
      </c>
      <c r="AX16" s="169">
        <f>COUNTIF(Table1[[#This Row],[
CMS Hospital Value-Based Purchasing]:[
Joint Commission Accountability Measure List]],"*yes*")</f>
        <v>0</v>
      </c>
      <c r="AY16" s="169">
        <f>COUNTIF(Table1[[#This Row],[
Catalyst for Payment Reform Employer-Purchaser Measure Set]],"*yes*")</f>
        <v>0</v>
      </c>
      <c r="AZ16" s="169">
        <f>COUNTIF(Table1[[#This Row],[
Medi-Cal P4P Measure Set
]:[
Washington State Common Measure Set for Health Care Quality and Cost 
]],"*yes*")</f>
        <v>3</v>
      </c>
      <c r="BA16" s="269" t="s">
        <v>2278</v>
      </c>
      <c r="BB16" s="269"/>
      <c r="BC16" s="269" t="s">
        <v>2278</v>
      </c>
      <c r="BD16" s="269"/>
      <c r="BE16" s="269"/>
      <c r="BF16" s="269"/>
      <c r="BG16"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2017]],13,FALSE))=TRUE,"",VLOOKUP(Table1[[#This Row],[NQF Number]],Table48[[#All],[NQF '#]:[Washington State Common Measure Set for Health Care Quality and Cost
Version Date: CY 2017]],13,FALSE)))))</f>
        <v>Yes</v>
      </c>
      <c r="BH16"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2017]],14,FALSE))=TRUE,"",VLOOKUP(Table1[[#This Row],[NQF Number]],Table48[[#All],[NQF '#]:[Washington State Common Measure Set for Health Care Quality and Cost
Version Date: CY 2017]],14,FALSE)))))</f>
        <v/>
      </c>
      <c r="BI16"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2017]],15,FALSE))=TRUE,"",VLOOKUP(Table1[[#This Row],[NQF Number]],Table48[[#All],[NQF '#]:[Washington State Common Measure Set for Health Care Quality and Cost
Version Date: CY 2017]],15,FALSE)))))</f>
        <v/>
      </c>
      <c r="BJ16"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2017]],16,FALSE))=TRUE,"",VLOOKUP(Table1[[#This Row],[NQF Number]],Table48[[#All],[NQF '#]:[Washington State Common Measure Set for Health Care Quality and Cost
Version Date: CY 2017]],16,FALSE)))))</f>
        <v/>
      </c>
      <c r="BK16"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2017]],17,FALSE))=TRUE,"",VLOOKUP(Table1[[#This Row],[NQF Number]],Table48[[#All],[NQF '#]:[Washington State Common Measure Set for Health Care Quality and Cost
Version Date: CY 2017]],17,FALSE)))))</f>
        <v>Yes</v>
      </c>
      <c r="BL16"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2017]],18,FALSE))=TRUE,"",VLOOKUP(Table1[[#This Row],[NQF Number]],Table48[[#All],[NQF '#]:[Washington State Common Measure Set for Health Care Quality and Cost
Version Date: CY 2017]],18,FALSE)))))</f>
        <v>Yes</v>
      </c>
      <c r="BM16"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2017]],19,FALSE))=TRUE,"",VLOOKUP(Table1[[#This Row],[NQF Number]],Table48[[#All],[NQF '#]:[Washington State Common Measure Set for Health Care Quality and Cost
Version Date: CY 2017]],19,FALSE)))))</f>
        <v/>
      </c>
      <c r="BN16"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2017]],22,FALSE))=TRUE,"",VLOOKUP(Table1[[#This Row],[NQF Number]],Table48[[#All],[NQF '#]:[Washington State Common Measure Set for Health Care Quality and Cost
Version Date: CY 2017]],22,FALSE)))))</f>
        <v>Yes (C13)</v>
      </c>
      <c r="BO16"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2017]],23,FALSE))=TRUE,"",VLOOKUP(Table1[[#This Row],[NQF Number]],Table48[[#All],[NQF '#]:[Washington State Common Measure Set for Health Care Quality and Cost
Version Date: CY 2017]],23,FALSE)))))</f>
        <v>Yes (ACO-41 and DM-7)</v>
      </c>
      <c r="BP16"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2017]],24,FALSE))=TRUE,"",VLOOKUP(Table1[[#This Row],[NQF Number]],Table48[[#All],[NQF '#]:[Washington State Common Measure Set for Health Care Quality and Cost
Version Date: CY 2017]],24,FALSE)))))</f>
        <v>Yes (General Practice/Family Medicine and Internal Medicine)</v>
      </c>
      <c r="BQ16"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2017]],20,FALSE))=TRUE,"",VLOOKUP(Table1[[#This Row],[NQF Number]],Table48[[#All],[NQF '#]:[Washington State Common Measure Set for Health Care Quality and Cost
Version Date: CY 2017]],20,FALSE)))))</f>
        <v/>
      </c>
      <c r="BR16"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2017]],21,FALSE))=TRUE,"",VLOOKUP(Table1[[#This Row],[NQF Number]],Table48[[#All],[NQF '#]:[Washington State Common Measure Set for Health Care Quality and Cost
Version Date: CY 2017]],21,FALSE)))))</f>
        <v/>
      </c>
      <c r="BS16"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2017]],26,FALSE))=TRUE,"",VLOOKUP(Table1[[#This Row],[NQF Number]],Table48[[#All],[NQF '#]:[Washington State Common Measure Set for Health Care Quality and Cost
Version Date: CY 2017]],26,FALSE)))))</f>
        <v/>
      </c>
      <c r="BT16"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2017]],25,FALSE))=TRUE,"",VLOOKUP(Table1[[#This Row],[NQF Number]],Table48[[#All],[NQF '#]:[Washington State Common Measure Set for Health Care Quality and Cost
Version Date: CY 2017]],25,FALSE)))))</f>
        <v/>
      </c>
      <c r="BU16"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2017]],27,FALSE))=TRUE,"",VLOOKUP(Table1[[#This Row],[NQF Number]],Table48[[#All],[NQF '#]:[Washington State Common Measure Set for Health Care Quality and Cost
Version Date: CY 2017]],27,FALSE)))))</f>
        <v>Yes (Core)</v>
      </c>
      <c r="BV16"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2017]],28,FALSE))=TRUE,"",VLOOKUP(Table1[[#This Row],[NQF Number]],Table48[[#All],[NQF '#]:[Washington State Common Measure Set for Health Care Quality and Cost
Version Date: CY 2017]],28,FALSE)))))</f>
        <v/>
      </c>
      <c r="BW16"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2017]],29,FALSE))=TRUE,"",VLOOKUP(Table1[[#This Row],[NQF Number]],Table48[[#All],[NQF '#]:[Washington State Common Measure Set for Health Care Quality and Cost
Version Date: CY 2017]],29,FALSE)))))</f>
        <v/>
      </c>
      <c r="BX16"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2017]],31,FALSE))=TRUE,"",VLOOKUP(Table1[[#This Row],[NQF Number]],Table48[[#All],[NQF '#]:[Washington State Common Measure Set for Health Care Quality and Cost
Version Date: CY 2017]],31,FALSE)))))</f>
        <v>Yes</v>
      </c>
      <c r="BY16"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2017]],32,FALSE))=TRUE,"",VLOOKUP(Table1[[#This Row],[NQF Number]],Table48[[#All],[NQF '#]:[Washington State Common Measure Set for Health Care Quality and Cost
Version Date: CY 2017]],32,FALSE)))))</f>
        <v>Yes</v>
      </c>
    </row>
    <row r="17" spans="1:77" ht="138" customHeight="1">
      <c r="A17" s="161">
        <v>12</v>
      </c>
      <c r="B17" s="162" t="str">
        <f>INDEX(Table48[[#All],[Measure Name]],MATCH(Table1[[#This Row],[NQF Number]],Table48[[#All],[NQF '#]],0))</f>
        <v>Comprehensive Diabetes Care: Hemoglobin A1c (HbA1c) Poor Control (&gt;9.0%)</v>
      </c>
      <c r="C17" s="264" t="s">
        <v>91</v>
      </c>
      <c r="D17" s="163" t="str">
        <f>INDEX(Table48[[#All],[Steward]],MATCH(Table1[[#This Row],[NQF Number]],Table48[[#All],[NQF '#]],0))</f>
        <v>National Committee for Quality Assurance</v>
      </c>
      <c r="E17" s="163" t="str">
        <f>IF(INDEX(Table48[[#All],[CMS Number]],MATCH(Table1[[#This Row],[NQF Number]],Table48[[#All],[NQF '#]],0))=0,"",INDEX(Table48[[#All],[CMS Number]],MATCH(Table1[[#This Row],[NQF Number]],Table48[[#All],[NQF '#]],0)))</f>
        <v>CMS122</v>
      </c>
      <c r="F17" s="163" t="str">
        <f>INDEX(Table48[[#All],[Description]],MATCH(Table1[[#This Row],[NQF Number]],Table48[[#All],[NQF '#]],0))</f>
        <v>Percentage of patients 18-75 years of age with diabetes who had hemoglobin A1c &gt; 9.0% during the measurement period</v>
      </c>
      <c r="G17" s="221" t="str">
        <f>INDEX(Table48[[#All],[Domain]],MATCH(Table1[[#This Row],[NQF Number]],Table48[[#All],[NQF '#]],0))</f>
        <v>Chronic Illness Care</v>
      </c>
      <c r="H17" s="221" t="str">
        <f>INDEX(Table48[[#All],[Condition]],MATCH(Table1[[#This Row],[NQF Number]],Table48[[#All],[NQF '#]],0))</f>
        <v>Diabetes</v>
      </c>
      <c r="I17" s="34" t="str">
        <f>INDEX(Table48[[#All],[Measure Type]],MATCH(Table1[[#This Row],[NQF Number]],Table48[[#All],[NQF '#]],0))</f>
        <v>Outcome</v>
      </c>
      <c r="J17" s="33" t="str">
        <f>INDEX(Table48[[#All],[Populations]],MATCH(Table1[[#This Row],[NQF Number]],Table48[[#All],[NQF '#]],0))</f>
        <v>Adult</v>
      </c>
      <c r="K17" s="35" t="s">
        <v>3044</v>
      </c>
      <c r="L17" s="275"/>
      <c r="M17" s="275"/>
      <c r="N17" s="276"/>
      <c r="O17" s="289" t="s">
        <v>3047</v>
      </c>
      <c r="P17" s="166">
        <f>SUM(Table1[[#This Row],[Set A]:[Set J]])</f>
        <v>0</v>
      </c>
      <c r="Q17" s="167"/>
      <c r="R17" s="167"/>
      <c r="S17" s="167"/>
      <c r="T17" s="167"/>
      <c r="U17" s="167"/>
      <c r="V17" s="167"/>
      <c r="W17" s="167"/>
      <c r="X17" s="167"/>
      <c r="Y17" s="167"/>
      <c r="Z17" s="167"/>
      <c r="AA17" s="167"/>
      <c r="AB17" s="167"/>
      <c r="AC17" s="167"/>
      <c r="AD17" s="167"/>
      <c r="AE17" s="167"/>
      <c r="AF17" s="167"/>
      <c r="AG17" s="167"/>
      <c r="AH17" s="167"/>
      <c r="AI17" s="167"/>
      <c r="AJ17" s="167"/>
      <c r="AK17" s="168">
        <f>IF(Table1[[#This Row],[Criterion A]]="yes",2,IF(Table1[[#This Row],[Criterion A]]="somewhat",1,0))</f>
        <v>0</v>
      </c>
      <c r="AL17" s="165">
        <f>IF(Table1[[#This Row],[Criterion B]]="yes",2,IF(Table1[[#This Row],[Criterion B]]="somewhat",1,0))</f>
        <v>0</v>
      </c>
      <c r="AM17" s="165">
        <f>IF(Table1[[#This Row],[Criterion C]]="yes",2,IF(Table1[[#This Row],[Criterion C]]="somewhat",1,0))</f>
        <v>0</v>
      </c>
      <c r="AN17" s="165">
        <f>IF(Table1[[#This Row],[Criterion D]]="yes",2,IF(Table1[[#This Row],[Criterion D]]="somewhat",1,0))</f>
        <v>0</v>
      </c>
      <c r="AO17" s="165">
        <f>IF(Table1[[#This Row],[Criterion E]]="yes",2,IF(Table1[[#This Row],[Criterion E]]="somewhat",1,0))</f>
        <v>0</v>
      </c>
      <c r="AP17" s="165">
        <f>IF(Table1[[#This Row],[Criterion F]]="yes",2,IF(Table1[[#This Row],[Criterion F]]="somewhat",1,0))</f>
        <v>0</v>
      </c>
      <c r="AQ17" s="165">
        <f>IF(Table1[[#This Row],[Criterion G]]="yes",2,IF(Table1[[#This Row],[Criterion G]]="somewhat",1,0))</f>
        <v>0</v>
      </c>
      <c r="AR17" s="165">
        <f>IF(Table1[[#This Row],[Criterion H]]="yes",2,IF(Table1[[#This Row],[Criterion H]]="somewhat",1,0))</f>
        <v>0</v>
      </c>
      <c r="AS17" s="165">
        <f>IF(Table1[[#This Row],[Criterion I]]="yes",2,IF(Table1[[#This Row],[Criterion I]]="somewhat",1,0))</f>
        <v>0</v>
      </c>
      <c r="AT17" s="165">
        <f>IF(Table1[[#This Row],[Criterion J]]="yes",2,IF(Table1[[#This Row],[Criterion J]]="somewhat",1,0))</f>
        <v>0</v>
      </c>
      <c r="AU17" s="169">
        <f>Table1[[#This Row],[Alignment Score with Commercial and State Measure Sets]]+Table1[[#This Row],[Alignment Score with Federal Measure Sets Focused on Ambulatory Care ]]+Table1[[#This Row],[Alignment Score with National Hospital Measure Sets]]+Table1[[#This Row],[Alignment Score with National Hospital and Ambulatory Measure Sets]]+Table1[[#This Row],[Alignment Score with Select State Measure Sets]]</f>
        <v>14</v>
      </c>
      <c r="AV17" s="169">
        <f>COUNTIF(Table1[[#This Row],[SIM Aligned ACO Measure Set]:[Behavioral Health Measure Set - Substance Use Treatment]],"*yes*")</f>
        <v>2</v>
      </c>
      <c r="AW17" s="169">
        <f>COUNTIF(Table1[[#This Row],[
CMMI Comprehensive Primary Care Plus (CPC+)]:[
CMS Merit-based Incentive Payment System (MIPS) - General Practice/Family Practice, Internal Medicine, and Pediatrics]],"*yes*")</f>
        <v>7</v>
      </c>
      <c r="AX17" s="169">
        <f>COUNTIF(Table1[[#This Row],[
CMS Hospital Value-Based Purchasing]:[
Joint Commission Accountability Measure List]],"*yes*")</f>
        <v>0</v>
      </c>
      <c r="AY17" s="169">
        <f>COUNTIF(Table1[[#This Row],[
Catalyst for Payment Reform Employer-Purchaser Measure Set]],"*yes*")</f>
        <v>0</v>
      </c>
      <c r="AZ17" s="169">
        <f>COUNTIF(Table1[[#This Row],[
Medi-Cal P4P Measure Set
]:[
Washington State Common Measure Set for Health Care Quality and Cost 
]],"*yes*")</f>
        <v>5</v>
      </c>
      <c r="BA17" s="269" t="s">
        <v>2278</v>
      </c>
      <c r="BB17" s="275"/>
      <c r="BC17" s="275" t="s">
        <v>2278</v>
      </c>
      <c r="BD17" s="275"/>
      <c r="BE17" s="275"/>
      <c r="BF17" s="275"/>
      <c r="BG17"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2017]],13,FALSE))=TRUE,"",VLOOKUP(Table1[[#This Row],[NQF Number]],Table48[[#All],[NQF '#]:[Washington State Common Measure Set for Health Care Quality and Cost
Version Date: CY 2017]],13,FALSE)))))</f>
        <v>Yes</v>
      </c>
      <c r="BH17"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2017]],14,FALSE))=TRUE,"",VLOOKUP(Table1[[#This Row],[NQF Number]],Table48[[#All],[NQF '#]:[Washington State Common Measure Set for Health Care Quality and Cost
Version Date: CY 2017]],14,FALSE)))))</f>
        <v/>
      </c>
      <c r="BI17"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2017]],15,FALSE))=TRUE,"",VLOOKUP(Table1[[#This Row],[NQF Number]],Table48[[#All],[NQF '#]:[Washington State Common Measure Set for Health Care Quality and Cost
Version Date: CY 2017]],15,FALSE)))))</f>
        <v/>
      </c>
      <c r="BJ17"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2017]],16,FALSE))=TRUE,"",VLOOKUP(Table1[[#This Row],[NQF Number]],Table48[[#All],[NQF '#]:[Washington State Common Measure Set for Health Care Quality and Cost
Version Date: CY 2017]],16,FALSE)))))</f>
        <v>Yes</v>
      </c>
      <c r="BK17"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2017]],17,FALSE))=TRUE,"",VLOOKUP(Table1[[#This Row],[NQF Number]],Table48[[#All],[NQF '#]:[Washington State Common Measure Set for Health Care Quality and Cost
Version Date: CY 2017]],17,FALSE)))))</f>
        <v>Yes</v>
      </c>
      <c r="BL17"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2017]],18,FALSE))=TRUE,"",VLOOKUP(Table1[[#This Row],[NQF Number]],Table48[[#All],[NQF '#]:[Washington State Common Measure Set for Health Care Quality and Cost
Version Date: CY 2017]],18,FALSE)))))</f>
        <v>Yes</v>
      </c>
      <c r="BM17"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2017]],19,FALSE))=TRUE,"",VLOOKUP(Table1[[#This Row],[NQF Number]],Table48[[#All],[NQF '#]:[Washington State Common Measure Set for Health Care Quality and Cost
Version Date: CY 2017]],19,FALSE)))))</f>
        <v/>
      </c>
      <c r="BN17"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2017]],22,FALSE))=TRUE,"",VLOOKUP(Table1[[#This Row],[NQF Number]],Table48[[#All],[NQF '#]:[Washington State Common Measure Set for Health Care Quality and Cost
Version Date: CY 2017]],22,FALSE)))))</f>
        <v>Yes (C15)</v>
      </c>
      <c r="BO17"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2017]],23,FALSE))=TRUE,"",VLOOKUP(Table1[[#This Row],[NQF Number]],Table48[[#All],[NQF '#]:[Washington State Common Measure Set for Health Care Quality and Cost
Version Date: CY 2017]],23,FALSE)))))</f>
        <v>Yes (ACO-27 and DM-2)</v>
      </c>
      <c r="BP17"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2017]],24,FALSE))=TRUE,"",VLOOKUP(Table1[[#This Row],[NQF Number]],Table48[[#All],[NQF '#]:[Washington State Common Measure Set for Health Care Quality and Cost
Version Date: CY 2017]],24,FALSE)))))</f>
        <v>Yes (General Practice/Family Medicine and Internal Medicine)</v>
      </c>
      <c r="BQ17"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2017]],20,FALSE))=TRUE,"",VLOOKUP(Table1[[#This Row],[NQF Number]],Table48[[#All],[NQF '#]:[Washington State Common Measure Set for Health Care Quality and Cost
Version Date: CY 2017]],20,FALSE)))))</f>
        <v/>
      </c>
      <c r="BR17"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2017]],21,FALSE))=TRUE,"",VLOOKUP(Table1[[#This Row],[NQF Number]],Table48[[#All],[NQF '#]:[Washington State Common Measure Set for Health Care Quality and Cost
Version Date: CY 2017]],21,FALSE)))))</f>
        <v/>
      </c>
      <c r="BS17"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2017]],26,FALSE))=TRUE,"",VLOOKUP(Table1[[#This Row],[NQF Number]],Table48[[#All],[NQF '#]:[Washington State Common Measure Set for Health Care Quality and Cost
Version Date: CY 2017]],26,FALSE)))))</f>
        <v/>
      </c>
      <c r="BT17"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2017]],25,FALSE))=TRUE,"",VLOOKUP(Table1[[#This Row],[NQF Number]],Table48[[#All],[NQF '#]:[Washington State Common Measure Set for Health Care Quality and Cost
Version Date: CY 2017]],25,FALSE)))))</f>
        <v/>
      </c>
      <c r="BU17"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2017]],27,FALSE))=TRUE,"",VLOOKUP(Table1[[#This Row],[NQF Number]],Table48[[#All],[NQF '#]:[Washington State Common Measure Set for Health Care Quality and Cost
Version Date: CY 2017]],27,FALSE)))))</f>
        <v>Yes (Supplemental)</v>
      </c>
      <c r="BV17"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2017]],28,FALSE))=TRUE,"",VLOOKUP(Table1[[#This Row],[NQF Number]],Table48[[#All],[NQF '#]:[Washington State Common Measure Set for Health Care Quality and Cost
Version Date: CY 2017]],28,FALSE)))))</f>
        <v>Yes</v>
      </c>
      <c r="BW17"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2017]],29,FALSE))=TRUE,"",VLOOKUP(Table1[[#This Row],[NQF Number]],Table48[[#All],[NQF '#]:[Washington State Common Measure Set for Health Care Quality and Cost
Version Date: CY 2017]],29,FALSE)))))</f>
        <v>Yes</v>
      </c>
      <c r="BX17"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2017]],31,FALSE))=TRUE,"",VLOOKUP(Table1[[#This Row],[NQF Number]],Table48[[#All],[NQF '#]:[Washington State Common Measure Set for Health Care Quality and Cost
Version Date: CY 2017]],31,FALSE)))))</f>
        <v>Yes</v>
      </c>
      <c r="BY17"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2017]],32,FALSE))=TRUE,"",VLOOKUP(Table1[[#This Row],[NQF Number]],Table48[[#All],[NQF '#]:[Washington State Common Measure Set for Health Care Quality and Cost
Version Date: CY 2017]],32,FALSE)))))</f>
        <v>Yes</v>
      </c>
    </row>
    <row r="18" spans="1:77" ht="113.25" customHeight="1">
      <c r="A18" s="161">
        <v>13</v>
      </c>
      <c r="B18" s="216" t="str">
        <f>INDEX(Table48[[#All],[Measure Name]],MATCH(Table1[[#This Row],[NQF Number]],Table48[[#All],[NQF '#]],0))</f>
        <v>Comprehensive Diabetes Care: Blood Pressure Control (&lt;140/90 mm Hg)</v>
      </c>
      <c r="C18" s="263" t="s">
        <v>138</v>
      </c>
      <c r="D18" s="35" t="str">
        <f>INDEX(Table48[[#All],[Steward]],MATCH(Table1[[#This Row],[NQF Number]],Table48[[#All],[NQF '#]],0))</f>
        <v>National Committee for Quality Assurance</v>
      </c>
      <c r="E18" s="217" t="str">
        <f>IF(INDEX(Table48[[#All],[CMS Number]],MATCH(Table1[[#This Row],[NQF Number]],Table48[[#All],[NQF '#]],0))=0,"",INDEX(Table48[[#All],[CMS Number]],MATCH(Table1[[#This Row],[NQF Number]],Table48[[#All],[NQF '#]],0)))</f>
        <v/>
      </c>
      <c r="F18" s="217" t="str">
        <f>INDEX(Table48[[#All],[Description]],MATCH(Table1[[#This Row],[NQF Number]],Table48[[#All],[NQF '#]],0))</f>
        <v>Percentage of members 18-75 years of age with diabetes (type 1 and type 2) whose most recent blood pressure (BP) reading is &lt;140/90 mm Hg during the measurement year</v>
      </c>
      <c r="G18" s="221" t="str">
        <f>INDEX(Table48[[#All],[Domain]],MATCH(Table1[[#This Row],[NQF Number]],Table48[[#All],[NQF '#]],0))</f>
        <v>Chronic Illness Care</v>
      </c>
      <c r="H18" s="221" t="str">
        <f>INDEX(Table48[[#All],[Condition]],MATCH(Table1[[#This Row],[NQF Number]],Table48[[#All],[NQF '#]],0))</f>
        <v>Diabetes</v>
      </c>
      <c r="I18" s="164" t="str">
        <f>INDEX(Table48[[#All],[Measure Type]],MATCH(Table1[[#This Row],[NQF Number]],Table48[[#All],[NQF '#]],0))</f>
        <v>Outcome</v>
      </c>
      <c r="J18" s="221" t="str">
        <f>INDEX(Table48[[#All],[Populations]],MATCH(Table1[[#This Row],[NQF Number]],Table48[[#All],[NQF '#]],0))</f>
        <v>Adult</v>
      </c>
      <c r="K18" s="35" t="s">
        <v>3044</v>
      </c>
      <c r="L18" s="275"/>
      <c r="M18" s="275"/>
      <c r="N18" s="269" t="s">
        <v>2972</v>
      </c>
      <c r="O18" s="287" t="s">
        <v>3045</v>
      </c>
      <c r="P18" s="166">
        <f>SUM(Table1[[#This Row],[Set A]:[Set J]])</f>
        <v>0</v>
      </c>
      <c r="Q18" s="167"/>
      <c r="R18" s="167"/>
      <c r="S18" s="167"/>
      <c r="T18" s="167"/>
      <c r="U18" s="167"/>
      <c r="V18" s="167"/>
      <c r="W18" s="167"/>
      <c r="X18" s="167"/>
      <c r="Y18" s="167"/>
      <c r="Z18" s="167"/>
      <c r="AA18" s="167"/>
      <c r="AB18" s="167"/>
      <c r="AC18" s="167"/>
      <c r="AD18" s="167"/>
      <c r="AE18" s="167"/>
      <c r="AF18" s="167"/>
      <c r="AG18" s="167"/>
      <c r="AH18" s="167"/>
      <c r="AI18" s="167"/>
      <c r="AJ18" s="167"/>
      <c r="AK18" s="36">
        <f>IF(Table1[[#This Row],[Criterion A]]="yes",2,IF(Table1[[#This Row],[Criterion A]]="somewhat",1,0))</f>
        <v>0</v>
      </c>
      <c r="AL18" s="35">
        <f>IF(Table1[[#This Row],[Criterion B]]="yes",2,IF(Table1[[#This Row],[Criterion B]]="somewhat",1,0))</f>
        <v>0</v>
      </c>
      <c r="AM18" s="35">
        <f>IF(Table1[[#This Row],[Criterion C]]="yes",2,IF(Table1[[#This Row],[Criterion C]]="somewhat",1,0))</f>
        <v>0</v>
      </c>
      <c r="AN18" s="35">
        <f>IF(Table1[[#This Row],[Criterion D]]="yes",2,IF(Table1[[#This Row],[Criterion D]]="somewhat",1,0))</f>
        <v>0</v>
      </c>
      <c r="AO18" s="35">
        <f>IF(Table1[[#This Row],[Criterion E]]="yes",2,IF(Table1[[#This Row],[Criterion E]]="somewhat",1,0))</f>
        <v>0</v>
      </c>
      <c r="AP18" s="35">
        <f>IF(Table1[[#This Row],[Criterion F]]="yes",2,IF(Table1[[#This Row],[Criterion F]]="somewhat",1,0))</f>
        <v>0</v>
      </c>
      <c r="AQ18" s="35">
        <f>IF(Table1[[#This Row],[Criterion G]]="yes",2,IF(Table1[[#This Row],[Criterion G]]="somewhat",1,0))</f>
        <v>0</v>
      </c>
      <c r="AR18" s="35">
        <f>IF(Table1[[#This Row],[Criterion H]]="yes",2,IF(Table1[[#This Row],[Criterion H]]="somewhat",1,0))</f>
        <v>0</v>
      </c>
      <c r="AS18" s="35">
        <f>IF(Table1[[#This Row],[Criterion I]]="yes",2,IF(Table1[[#This Row],[Criterion I]]="somewhat",1,0))</f>
        <v>0</v>
      </c>
      <c r="AT18" s="35">
        <f>IF(Table1[[#This Row],[Criterion J]]="yes",2,IF(Table1[[#This Row],[Criterion J]]="somewhat",1,0))</f>
        <v>0</v>
      </c>
      <c r="AU18" s="169">
        <f>Table1[[#This Row],[Alignment Score with Commercial and State Measure Sets]]+Table1[[#This Row],[Alignment Score with Federal Measure Sets Focused on Ambulatory Care ]]+Table1[[#This Row],[Alignment Score with National Hospital Measure Sets]]+Table1[[#This Row],[Alignment Score with National Hospital and Ambulatory Measure Sets]]+Table1[[#This Row],[Alignment Score with Select State Measure Sets]]</f>
        <v>4</v>
      </c>
      <c r="AV18" s="169">
        <f>COUNTIF(Table1[[#This Row],[SIM Aligned ACO Measure Set]:[Behavioral Health Measure Set - Substance Use Treatment]],"*yes*")</f>
        <v>2</v>
      </c>
      <c r="AW18" s="169">
        <f>COUNTIF(Table1[[#This Row],[
CMMI Comprehensive Primary Care Plus (CPC+)]:[
CMS Merit-based Incentive Payment System (MIPS) - General Practice/Family Practice, Internal Medicine, and Pediatrics]],"*yes*")</f>
        <v>0</v>
      </c>
      <c r="AX18" s="169">
        <f>COUNTIF(Table1[[#This Row],[
CMS Hospital Value-Based Purchasing]:[
Joint Commission Accountability Measure List]],"*yes*")</f>
        <v>0</v>
      </c>
      <c r="AY18" s="169">
        <f>COUNTIF(Table1[[#This Row],[
Catalyst for Payment Reform Employer-Purchaser Measure Set]],"*yes*")</f>
        <v>0</v>
      </c>
      <c r="AZ18" s="169">
        <f>COUNTIF(Table1[[#This Row],[
Medi-Cal P4P Measure Set
]:[
Washington State Common Measure Set for Health Care Quality and Cost 
]],"*yes*")</f>
        <v>2</v>
      </c>
      <c r="BA18" s="269" t="s">
        <v>2278</v>
      </c>
      <c r="BB18" s="275"/>
      <c r="BC18" s="275" t="s">
        <v>2278</v>
      </c>
      <c r="BD18" s="275"/>
      <c r="BE18" s="275"/>
      <c r="BF18" s="275"/>
      <c r="BG18"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2017]],13,FALSE))=TRUE,"",VLOOKUP(Table1[[#This Row],[NQF Number]],Table48[[#All],[NQF '#]:[Washington State Common Measure Set for Health Care Quality and Cost
Version Date: CY 2017]],13,FALSE)))))</f>
        <v/>
      </c>
      <c r="BH18"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2017]],14,FALSE))=TRUE,"",VLOOKUP(Table1[[#This Row],[NQF Number]],Table48[[#All],[NQF '#]:[Washington State Common Measure Set for Health Care Quality and Cost
Version Date: CY 2017]],14,FALSE)))))</f>
        <v/>
      </c>
      <c r="BI18"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2017]],15,FALSE))=TRUE,"",VLOOKUP(Table1[[#This Row],[NQF Number]],Table48[[#All],[NQF '#]:[Washington State Common Measure Set for Health Care Quality and Cost
Version Date: CY 2017]],15,FALSE)))))</f>
        <v/>
      </c>
      <c r="BJ18"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2017]],16,FALSE))=TRUE,"",VLOOKUP(Table1[[#This Row],[NQF Number]],Table48[[#All],[NQF '#]:[Washington State Common Measure Set for Health Care Quality and Cost
Version Date: CY 2017]],16,FALSE)))))</f>
        <v/>
      </c>
      <c r="BK18"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2017]],17,FALSE))=TRUE,"",VLOOKUP(Table1[[#This Row],[NQF Number]],Table48[[#All],[NQF '#]:[Washington State Common Measure Set for Health Care Quality and Cost
Version Date: CY 2017]],17,FALSE)))))</f>
        <v/>
      </c>
      <c r="BL18"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2017]],18,FALSE))=TRUE,"",VLOOKUP(Table1[[#This Row],[NQF Number]],Table48[[#All],[NQF '#]:[Washington State Common Measure Set for Health Care Quality and Cost
Version Date: CY 2017]],18,FALSE)))))</f>
        <v/>
      </c>
      <c r="BM18"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2017]],19,FALSE))=TRUE,"",VLOOKUP(Table1[[#This Row],[NQF Number]],Table48[[#All],[NQF '#]:[Washington State Common Measure Set for Health Care Quality and Cost
Version Date: CY 2017]],19,FALSE)))))</f>
        <v/>
      </c>
      <c r="BN18"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2017]],22,FALSE))=TRUE,"",VLOOKUP(Table1[[#This Row],[NQF Number]],Table48[[#All],[NQF '#]:[Washington State Common Measure Set for Health Care Quality and Cost
Version Date: CY 2017]],22,FALSE)))))</f>
        <v/>
      </c>
      <c r="BO18"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2017]],23,FALSE))=TRUE,"",VLOOKUP(Table1[[#This Row],[NQF Number]],Table48[[#All],[NQF '#]:[Washington State Common Measure Set for Health Care Quality and Cost
Version Date: CY 2017]],23,FALSE)))))</f>
        <v/>
      </c>
      <c r="BP18"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2017]],24,FALSE))=TRUE,"",VLOOKUP(Table1[[#This Row],[NQF Number]],Table48[[#All],[NQF '#]:[Washington State Common Measure Set for Health Care Quality and Cost
Version Date: CY 2017]],24,FALSE)))))</f>
        <v/>
      </c>
      <c r="BQ18"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2017]],20,FALSE))=TRUE,"",VLOOKUP(Table1[[#This Row],[NQF Number]],Table48[[#All],[NQF '#]:[Washington State Common Measure Set for Health Care Quality and Cost
Version Date: CY 2017]],20,FALSE)))))</f>
        <v/>
      </c>
      <c r="BR18"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2017]],21,FALSE))=TRUE,"",VLOOKUP(Table1[[#This Row],[NQF Number]],Table48[[#All],[NQF '#]:[Washington State Common Measure Set for Health Care Quality and Cost
Version Date: CY 2017]],21,FALSE)))))</f>
        <v/>
      </c>
      <c r="BS18"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2017]],26,FALSE))=TRUE,"",VLOOKUP(Table1[[#This Row],[NQF Number]],Table48[[#All],[NQF '#]:[Washington State Common Measure Set for Health Care Quality and Cost
Version Date: CY 2017]],26,FALSE)))))</f>
        <v/>
      </c>
      <c r="BT18"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2017]],25,FALSE))=TRUE,"",VLOOKUP(Table1[[#This Row],[NQF Number]],Table48[[#All],[NQF '#]:[Washington State Common Measure Set for Health Care Quality and Cost
Version Date: CY 2017]],25,FALSE)))))</f>
        <v/>
      </c>
      <c r="BU18"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2017]],27,FALSE))=TRUE,"",VLOOKUP(Table1[[#This Row],[NQF Number]],Table48[[#All],[NQF '#]:[Washington State Common Measure Set for Health Care Quality and Cost
Version Date: CY 2017]],27,FALSE)))))</f>
        <v>Yes (Supplemental)</v>
      </c>
      <c r="BV18"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2017]],28,FALSE))=TRUE,"",VLOOKUP(Table1[[#This Row],[NQF Number]],Table48[[#All],[NQF '#]:[Washington State Common Measure Set for Health Care Quality and Cost
Version Date: CY 2017]],28,FALSE)))))</f>
        <v/>
      </c>
      <c r="BW18"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2017]],29,FALSE))=TRUE,"",VLOOKUP(Table1[[#This Row],[NQF Number]],Table48[[#All],[NQF '#]:[Washington State Common Measure Set for Health Care Quality and Cost
Version Date: CY 2017]],29,FALSE)))))</f>
        <v/>
      </c>
      <c r="BX18"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2017]],31,FALSE))=TRUE,"",VLOOKUP(Table1[[#This Row],[NQF Number]],Table48[[#All],[NQF '#]:[Washington State Common Measure Set for Health Care Quality and Cost
Version Date: CY 2017]],31,FALSE)))))</f>
        <v/>
      </c>
      <c r="BY18"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2017]],32,FALSE))=TRUE,"",VLOOKUP(Table1[[#This Row],[NQF Number]],Table48[[#All],[NQF '#]:[Washington State Common Measure Set for Health Care Quality and Cost
Version Date: CY 2017]],32,FALSE)))))</f>
        <v>Yes</v>
      </c>
    </row>
    <row r="19" spans="1:77" ht="113.25" customHeight="1">
      <c r="A19" s="222">
        <v>14</v>
      </c>
      <c r="B19" s="216" t="str">
        <f>INDEX(Table48[[#All],[Measure Name]],MATCH(Table1[[#This Row],[NQF Number]],Table48[[#All],[NQF '#]],0))</f>
        <v>Comprehensive Diabetes Care: Medical Attention for Nephropathy</v>
      </c>
      <c r="C19" s="265" t="s">
        <v>41</v>
      </c>
      <c r="D19" s="35" t="str">
        <f>INDEX(Table48[[#All],[Steward]],MATCH(Table1[[#This Row],[NQF Number]],Table48[[#All],[NQF '#]],0))</f>
        <v>National Committee for Quality Assurance</v>
      </c>
      <c r="E19" s="217" t="str">
        <f>IF(INDEX(Table48[[#All],[CMS Number]],MATCH(Table1[[#This Row],[NQF Number]],Table48[[#All],[NQF '#]],0))=0,"",INDEX(Table48[[#All],[CMS Number]],MATCH(Table1[[#This Row],[NQF Number]],Table48[[#All],[NQF '#]],0)))</f>
        <v>CMS134</v>
      </c>
      <c r="F19" s="217" t="str">
        <f>INDEX(Table48[[#All],[Description]],MATCH(Table1[[#This Row],[NQF Number]],Table48[[#All],[NQF '#]],0))</f>
        <v>Percentage of patients 18-75 years of age with diabetes who had a nephropathy screening test or evidence of nephropathy during the measurement period</v>
      </c>
      <c r="G19" s="35" t="str">
        <f>INDEX(Table48[[#All],[Domain]],MATCH(Table1[[#This Row],[NQF Number]],Table48[[#All],[NQF '#]],0))</f>
        <v>Chronic Illness Care</v>
      </c>
      <c r="H19" s="35" t="str">
        <f>INDEX(Table48[[#All],[Condition]],MATCH(Table1[[#This Row],[NQF Number]],Table48[[#All],[NQF '#]],0))</f>
        <v>Diabetes</v>
      </c>
      <c r="I19" s="35" t="str">
        <f>INDEX(Table48[[#All],[Measure Type]],MATCH(Table1[[#This Row],[NQF Number]],Table48[[#All],[NQF '#]],0))</f>
        <v>Process</v>
      </c>
      <c r="J19" s="35" t="str">
        <f>INDEX(Table48[[#All],[Populations]],MATCH(Table1[[#This Row],[NQF Number]],Table48[[#All],[NQF '#]],0))</f>
        <v>Adult</v>
      </c>
      <c r="K19" s="218" t="str">
        <f>INDEX(Table48[[#All],[Data Source]],MATCH(Table1[[#This Row],[NQF Number]],Table48[[#All],[NQF '#]],0))</f>
        <v>Claims</v>
      </c>
      <c r="L19" s="269"/>
      <c r="M19" s="269"/>
      <c r="N19" s="269"/>
      <c r="O19" s="289" t="s">
        <v>3048</v>
      </c>
      <c r="P19" s="166">
        <f>SUM(Table1[[#This Row],[Set A]:[Set J]])</f>
        <v>0</v>
      </c>
      <c r="Q19" s="167"/>
      <c r="R19" s="167"/>
      <c r="S19" s="167"/>
      <c r="T19" s="167"/>
      <c r="U19" s="167"/>
      <c r="V19" s="167"/>
      <c r="W19" s="167"/>
      <c r="X19" s="167"/>
      <c r="Y19" s="167"/>
      <c r="Z19" s="167"/>
      <c r="AA19" s="167"/>
      <c r="AB19" s="167"/>
      <c r="AC19" s="167"/>
      <c r="AD19" s="167"/>
      <c r="AE19" s="167"/>
      <c r="AF19" s="167"/>
      <c r="AG19" s="167"/>
      <c r="AH19" s="167"/>
      <c r="AI19" s="167"/>
      <c r="AJ19" s="167"/>
      <c r="AK19" s="36">
        <f>IF(Table1[[#This Row],[Criterion A]]="yes",2,IF(Table1[[#This Row],[Criterion A]]="somewhat",1,0))</f>
        <v>0</v>
      </c>
      <c r="AL19" s="35">
        <f>IF(Table1[[#This Row],[Criterion B]]="yes",2,IF(Table1[[#This Row],[Criterion B]]="somewhat",1,0))</f>
        <v>0</v>
      </c>
      <c r="AM19" s="35">
        <f>IF(Table1[[#This Row],[Criterion C]]="yes",2,IF(Table1[[#This Row],[Criterion C]]="somewhat",1,0))</f>
        <v>0</v>
      </c>
      <c r="AN19" s="35">
        <f>IF(Table1[[#This Row],[Criterion D]]="yes",2,IF(Table1[[#This Row],[Criterion D]]="somewhat",1,0))</f>
        <v>0</v>
      </c>
      <c r="AO19" s="35">
        <f>IF(Table1[[#This Row],[Criterion E]]="yes",2,IF(Table1[[#This Row],[Criterion E]]="somewhat",1,0))</f>
        <v>0</v>
      </c>
      <c r="AP19" s="35">
        <f>IF(Table1[[#This Row],[Criterion F]]="yes",2,IF(Table1[[#This Row],[Criterion F]]="somewhat",1,0))</f>
        <v>0</v>
      </c>
      <c r="AQ19" s="35">
        <f>IF(Table1[[#This Row],[Criterion G]]="yes",2,IF(Table1[[#This Row],[Criterion G]]="somewhat",1,0))</f>
        <v>0</v>
      </c>
      <c r="AR19" s="35">
        <f>IF(Table1[[#This Row],[Criterion H]]="yes",2,IF(Table1[[#This Row],[Criterion H]]="somewhat",1,0))</f>
        <v>0</v>
      </c>
      <c r="AS19" s="35">
        <f>IF(Table1[[#This Row],[Criterion I]]="yes",2,IF(Table1[[#This Row],[Criterion I]]="somewhat",1,0))</f>
        <v>0</v>
      </c>
      <c r="AT19" s="35">
        <f>IF(Table1[[#This Row],[Criterion J]]="yes",2,IF(Table1[[#This Row],[Criterion J]]="somewhat",1,0))</f>
        <v>0</v>
      </c>
      <c r="AU19" s="169">
        <f>Table1[[#This Row],[Alignment Score with Commercial and State Measure Sets]]+Table1[[#This Row],[Alignment Score with Federal Measure Sets Focused on Ambulatory Care ]]+Table1[[#This Row],[Alignment Score with National Hospital Measure Sets]]+Table1[[#This Row],[Alignment Score with National Hospital and Ambulatory Measure Sets]]+Table1[[#This Row],[Alignment Score with Select State Measure Sets]]</f>
        <v>8</v>
      </c>
      <c r="AV19" s="169">
        <f>COUNTIF(Table1[[#This Row],[SIM Aligned ACO Measure Set]:[Behavioral Health Measure Set - Substance Use Treatment]],"*yes*")</f>
        <v>2</v>
      </c>
      <c r="AW19" s="169">
        <f>COUNTIF(Table1[[#This Row],[
CMMI Comprehensive Primary Care Plus (CPC+)]:[
CMS Merit-based Incentive Payment System (MIPS) - General Practice/Family Practice, Internal Medicine, and Pediatrics]],"*yes*")</f>
        <v>4</v>
      </c>
      <c r="AX19" s="169">
        <f>COUNTIF(Table1[[#This Row],[
CMS Hospital Value-Based Purchasing]:[
Joint Commission Accountability Measure List]],"*yes*")</f>
        <v>0</v>
      </c>
      <c r="AY19" s="169">
        <f>COUNTIF(Table1[[#This Row],[
Catalyst for Payment Reform Employer-Purchaser Measure Set]],"*yes*")</f>
        <v>0</v>
      </c>
      <c r="AZ19" s="169">
        <f>COUNTIF(Table1[[#This Row],[
Medi-Cal P4P Measure Set
]:[
Washington State Common Measure Set for Health Care Quality and Cost 
]],"*yes*")</f>
        <v>2</v>
      </c>
      <c r="BA19" s="269" t="s">
        <v>2278</v>
      </c>
      <c r="BB19" s="269"/>
      <c r="BC19" s="269" t="s">
        <v>2278</v>
      </c>
      <c r="BD19" s="269"/>
      <c r="BE19" s="269"/>
      <c r="BF19" s="269"/>
      <c r="BG19"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2017]],13,FALSE))=TRUE,"",VLOOKUP(Table1[[#This Row],[NQF Number]],Table48[[#All],[NQF '#]:[Washington State Common Measure Set for Health Care Quality and Cost
Version Date: CY 2017]],13,FALSE)))))</f>
        <v/>
      </c>
      <c r="BH19"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2017]],14,FALSE))=TRUE,"",VLOOKUP(Table1[[#This Row],[NQF Number]],Table48[[#All],[NQF '#]:[Washington State Common Measure Set for Health Care Quality and Cost
Version Date: CY 2017]],14,FALSE)))))</f>
        <v/>
      </c>
      <c r="BI19"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2017]],15,FALSE))=TRUE,"",VLOOKUP(Table1[[#This Row],[NQF Number]],Table48[[#All],[NQF '#]:[Washington State Common Measure Set for Health Care Quality and Cost
Version Date: CY 2017]],15,FALSE)))))</f>
        <v/>
      </c>
      <c r="BJ19"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2017]],16,FALSE))=TRUE,"",VLOOKUP(Table1[[#This Row],[NQF Number]],Table48[[#All],[NQF '#]:[Washington State Common Measure Set for Health Care Quality and Cost
Version Date: CY 2017]],16,FALSE)))))</f>
        <v/>
      </c>
      <c r="BK19"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2017]],17,FALSE))=TRUE,"",VLOOKUP(Table1[[#This Row],[NQF Number]],Table48[[#All],[NQF '#]:[Washington State Common Measure Set for Health Care Quality and Cost
Version Date: CY 2017]],17,FALSE)))))</f>
        <v>Yes</v>
      </c>
      <c r="BL19"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2017]],18,FALSE))=TRUE,"",VLOOKUP(Table1[[#This Row],[NQF Number]],Table48[[#All],[NQF '#]:[Washington State Common Measure Set for Health Care Quality and Cost
Version Date: CY 2017]],18,FALSE)))))</f>
        <v>Yes</v>
      </c>
      <c r="BM19"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2017]],19,FALSE))=TRUE,"",VLOOKUP(Table1[[#This Row],[NQF Number]],Table48[[#All],[NQF '#]:[Washington State Common Measure Set for Health Care Quality and Cost
Version Date: CY 2017]],19,FALSE)))))</f>
        <v/>
      </c>
      <c r="BN19"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2017]],22,FALSE))=TRUE,"",VLOOKUP(Table1[[#This Row],[NQF Number]],Table48[[#All],[NQF '#]:[Washington State Common Measure Set for Health Care Quality and Cost
Version Date: CY 2017]],22,FALSE)))))</f>
        <v>Yes (C14)</v>
      </c>
      <c r="BO19"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2017]],23,FALSE))=TRUE,"",VLOOKUP(Table1[[#This Row],[NQF Number]],Table48[[#All],[NQF '#]:[Washington State Common Measure Set for Health Care Quality and Cost
Version Date: CY 2017]],23,FALSE)))))</f>
        <v/>
      </c>
      <c r="BP19"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2017]],24,FALSE))=TRUE,"",VLOOKUP(Table1[[#This Row],[NQF Number]],Table48[[#All],[NQF '#]:[Washington State Common Measure Set for Health Care Quality and Cost
Version Date: CY 2017]],24,FALSE)))))</f>
        <v>Yes (General Practice/Family Medicine)</v>
      </c>
      <c r="BQ19"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2017]],20,FALSE))=TRUE,"",VLOOKUP(Table1[[#This Row],[NQF Number]],Table48[[#All],[NQF '#]:[Washington State Common Measure Set for Health Care Quality and Cost
Version Date: CY 2017]],20,FALSE)))))</f>
        <v/>
      </c>
      <c r="BR19"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2017]],21,FALSE))=TRUE,"",VLOOKUP(Table1[[#This Row],[NQF Number]],Table48[[#All],[NQF '#]:[Washington State Common Measure Set for Health Care Quality and Cost
Version Date: CY 2017]],21,FALSE)))))</f>
        <v/>
      </c>
      <c r="BS19"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2017]],26,FALSE))=TRUE,"",VLOOKUP(Table1[[#This Row],[NQF Number]],Table48[[#All],[NQF '#]:[Washington State Common Measure Set for Health Care Quality and Cost
Version Date: CY 2017]],26,FALSE)))))</f>
        <v/>
      </c>
      <c r="BT19"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2017]],25,FALSE))=TRUE,"",VLOOKUP(Table1[[#This Row],[NQF Number]],Table48[[#All],[NQF '#]:[Washington State Common Measure Set for Health Care Quality and Cost
Version Date: CY 2017]],25,FALSE)))))</f>
        <v/>
      </c>
      <c r="BU19"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2017]],27,FALSE))=TRUE,"",VLOOKUP(Table1[[#This Row],[NQF Number]],Table48[[#All],[NQF '#]:[Washington State Common Measure Set for Health Care Quality and Cost
Version Date: CY 2017]],27,FALSE)))))</f>
        <v>Yes (Supplemental)</v>
      </c>
      <c r="BV19"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2017]],28,FALSE))=TRUE,"",VLOOKUP(Table1[[#This Row],[NQF Number]],Table48[[#All],[NQF '#]:[Washington State Common Measure Set for Health Care Quality and Cost
Version Date: CY 2017]],28,FALSE)))))</f>
        <v/>
      </c>
      <c r="BW19"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2017]],29,FALSE))=TRUE,"",VLOOKUP(Table1[[#This Row],[NQF Number]],Table48[[#All],[NQF '#]:[Washington State Common Measure Set for Health Care Quality and Cost
Version Date: CY 2017]],29,FALSE)))))</f>
        <v/>
      </c>
      <c r="BX19"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2017]],31,FALSE))=TRUE,"",VLOOKUP(Table1[[#This Row],[NQF Number]],Table48[[#All],[NQF '#]:[Washington State Common Measure Set for Health Care Quality and Cost
Version Date: CY 2017]],31,FALSE)))))</f>
        <v/>
      </c>
      <c r="BY19"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2017]],32,FALSE))=TRUE,"",VLOOKUP(Table1[[#This Row],[NQF Number]],Table48[[#All],[NQF '#]:[Washington State Common Measure Set for Health Care Quality and Cost
Version Date: CY 2017]],32,FALSE)))))</f>
        <v>Yes</v>
      </c>
    </row>
    <row r="20" spans="1:77" ht="113.25" customHeight="1">
      <c r="A20" s="161">
        <v>15</v>
      </c>
      <c r="B20" s="216" t="str">
        <f>INDEX(Table48[[#All],[Measure Name]],MATCH(Table1[[#This Row],[NQF Number]],Table48[[#All],[NQF '#]],0))</f>
        <v>Adult Major Depressive Disorder (MDD): Suicide Risk Assessment</v>
      </c>
      <c r="C20" s="265" t="s">
        <v>777</v>
      </c>
      <c r="D20" s="35" t="str">
        <f>INDEX(Table48[[#All],[Steward]],MATCH(Table1[[#This Row],[NQF Number]],Table48[[#All],[NQF '#]],0))</f>
        <v>AMA-PCPI (American Medical Association-convened Physician Consortium for Performance Improvement)</v>
      </c>
      <c r="E20" s="217" t="str">
        <f>IF(INDEX(Table48[[#All],[CMS Number]],MATCH(Table1[[#This Row],[NQF Number]],Table48[[#All],[NQF '#]],0))=0,"",INDEX(Table48[[#All],[CMS Number]],MATCH(Table1[[#This Row],[NQF Number]],Table48[[#All],[NQF '#]],0)))</f>
        <v>CMS161</v>
      </c>
      <c r="F20" s="217" t="str">
        <f>INDEX(Table48[[#All],[Description]],MATCH(Table1[[#This Row],[NQF Number]],Table48[[#All],[NQF '#]],0))</f>
        <v>Percentage of patients aged 18 years and older with a new diagnosis or recurrent episode of major depressive disorder (MDD) with a suicide risk assessment completed during the visit in which a new diagnosis or recurrent episode was identified</v>
      </c>
      <c r="G20" s="35" t="str">
        <f>INDEX(Table48[[#All],[Domain]],MATCH(Table1[[#This Row],[NQF Number]],Table48[[#All],[NQF '#]],0))</f>
        <v>Prevention</v>
      </c>
      <c r="H20" s="35" t="str">
        <f>INDEX(Table48[[#All],[Condition]],MATCH(Table1[[#This Row],[NQF Number]],Table48[[#All],[NQF '#]],0))</f>
        <v>Mental Health</v>
      </c>
      <c r="I20" s="35" t="str">
        <f>INDEX(Table48[[#All],[Measure Type]],MATCH(Table1[[#This Row],[NQF Number]],Table48[[#All],[NQF '#]],0))</f>
        <v>Process</v>
      </c>
      <c r="J20" s="35" t="str">
        <f>INDEX(Table48[[#All],[Populations]],MATCH(Table1[[#This Row],[NQF Number]],Table48[[#All],[NQF '#]],0))</f>
        <v>Adult</v>
      </c>
      <c r="K20" s="218" t="str">
        <f>INDEX(Table48[[#All],[Data Source]],MATCH(Table1[[#This Row],[NQF Number]],Table48[[#All],[NQF '#]],0))</f>
        <v>Clinical Data</v>
      </c>
      <c r="L20" s="269"/>
      <c r="M20" s="269"/>
      <c r="N20" s="279"/>
      <c r="O20" s="277" t="s">
        <v>2985</v>
      </c>
      <c r="P20" s="166">
        <f>SUM(Table1[[#This Row],[Set A]:[Set J]])</f>
        <v>0</v>
      </c>
      <c r="Q20" s="167"/>
      <c r="R20" s="167"/>
      <c r="S20" s="167"/>
      <c r="T20" s="167"/>
      <c r="U20" s="167"/>
      <c r="V20" s="167"/>
      <c r="W20" s="167"/>
      <c r="X20" s="167"/>
      <c r="Y20" s="167"/>
      <c r="Z20" s="167"/>
      <c r="AA20" s="167"/>
      <c r="AB20" s="167"/>
      <c r="AC20" s="167"/>
      <c r="AD20" s="167"/>
      <c r="AE20" s="167"/>
      <c r="AF20" s="167"/>
      <c r="AG20" s="167"/>
      <c r="AH20" s="167"/>
      <c r="AI20" s="167"/>
      <c r="AJ20" s="167"/>
      <c r="AK20" s="36">
        <f>IF(Table1[[#This Row],[Criterion A]]="yes",2,IF(Table1[[#This Row],[Criterion A]]="somewhat",1,0))</f>
        <v>0</v>
      </c>
      <c r="AL20" s="35">
        <f>IF(Table1[[#This Row],[Criterion B]]="yes",2,IF(Table1[[#This Row],[Criterion B]]="somewhat",1,0))</f>
        <v>0</v>
      </c>
      <c r="AM20" s="35">
        <f>IF(Table1[[#This Row],[Criterion C]]="yes",2,IF(Table1[[#This Row],[Criterion C]]="somewhat",1,0))</f>
        <v>0</v>
      </c>
      <c r="AN20" s="35">
        <f>IF(Table1[[#This Row],[Criterion D]]="yes",2,IF(Table1[[#This Row],[Criterion D]]="somewhat",1,0))</f>
        <v>0</v>
      </c>
      <c r="AO20" s="35">
        <f>IF(Table1[[#This Row],[Criterion E]]="yes",2,IF(Table1[[#This Row],[Criterion E]]="somewhat",1,0))</f>
        <v>0</v>
      </c>
      <c r="AP20" s="35">
        <f>IF(Table1[[#This Row],[Criterion F]]="yes",2,IF(Table1[[#This Row],[Criterion F]]="somewhat",1,0))</f>
        <v>0</v>
      </c>
      <c r="AQ20" s="35">
        <f>IF(Table1[[#This Row],[Criterion G]]="yes",2,IF(Table1[[#This Row],[Criterion G]]="somewhat",1,0))</f>
        <v>0</v>
      </c>
      <c r="AR20" s="35">
        <f>IF(Table1[[#This Row],[Criterion H]]="yes",2,IF(Table1[[#This Row],[Criterion H]]="somewhat",1,0))</f>
        <v>0</v>
      </c>
      <c r="AS20" s="35">
        <f>IF(Table1[[#This Row],[Criterion I]]="yes",2,IF(Table1[[#This Row],[Criterion I]]="somewhat",1,0))</f>
        <v>0</v>
      </c>
      <c r="AT20" s="35">
        <f>IF(Table1[[#This Row],[Criterion J]]="yes",2,IF(Table1[[#This Row],[Criterion J]]="somewhat",1,0))</f>
        <v>0</v>
      </c>
      <c r="AU20" s="169">
        <f>Table1[[#This Row],[Alignment Score with Commercial and State Measure Sets]]+Table1[[#This Row],[Alignment Score with Federal Measure Sets Focused on Ambulatory Care ]]+Table1[[#This Row],[Alignment Score with National Hospital Measure Sets]]+Table1[[#This Row],[Alignment Score with National Hospital and Ambulatory Measure Sets]]+Table1[[#This Row],[Alignment Score with Select State Measure Sets]]</f>
        <v>3</v>
      </c>
      <c r="AV20" s="169">
        <f>COUNTIF(Table1[[#This Row],[SIM Aligned ACO Measure Set]:[Behavioral Health Measure Set - Substance Use Treatment]],"*yes*")</f>
        <v>2</v>
      </c>
      <c r="AW20" s="169">
        <f>COUNTIF(Table1[[#This Row],[
CMMI Comprehensive Primary Care Plus (CPC+)]:[
CMS Merit-based Incentive Payment System (MIPS) - General Practice/Family Practice, Internal Medicine, and Pediatrics]],"*yes*")</f>
        <v>1</v>
      </c>
      <c r="AX20" s="169">
        <f>COUNTIF(Table1[[#This Row],[
CMS Hospital Value-Based Purchasing]:[
Joint Commission Accountability Measure List]],"*yes*")</f>
        <v>0</v>
      </c>
      <c r="AY20" s="169">
        <f>COUNTIF(Table1[[#This Row],[
Catalyst for Payment Reform Employer-Purchaser Measure Set]],"*yes*")</f>
        <v>0</v>
      </c>
      <c r="AZ20" s="169">
        <f>COUNTIF(Table1[[#This Row],[
Medi-Cal P4P Measure Set
]:[
Washington State Common Measure Set for Health Care Quality and Cost 
]],"*yes*")</f>
        <v>0</v>
      </c>
      <c r="BA20" s="269" t="s">
        <v>2278</v>
      </c>
      <c r="BB20" s="269"/>
      <c r="BC20" s="269"/>
      <c r="BD20" s="269"/>
      <c r="BE20" s="269" t="s">
        <v>2274</v>
      </c>
      <c r="BF20" s="269"/>
      <c r="BG20"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2017]],13,FALSE))=TRUE,"",VLOOKUP(Table1[[#This Row],[NQF Number]],Table48[[#All],[NQF '#]:[Washington State Common Measure Set for Health Care Quality and Cost
Version Date: CY 2017]],13,FALSE)))))</f>
        <v/>
      </c>
      <c r="BH20"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2017]],14,FALSE))=TRUE,"",VLOOKUP(Table1[[#This Row],[NQF Number]],Table48[[#All],[NQF '#]:[Washington State Common Measure Set for Health Care Quality and Cost
Version Date: CY 2017]],14,FALSE)))))</f>
        <v/>
      </c>
      <c r="BI20"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2017]],15,FALSE))=TRUE,"",VLOOKUP(Table1[[#This Row],[NQF Number]],Table48[[#All],[NQF '#]:[Washington State Common Measure Set for Health Care Quality and Cost
Version Date: CY 2017]],15,FALSE)))))</f>
        <v/>
      </c>
      <c r="BJ20"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2017]],16,FALSE))=TRUE,"",VLOOKUP(Table1[[#This Row],[NQF Number]],Table48[[#All],[NQF '#]:[Washington State Common Measure Set for Health Care Quality and Cost
Version Date: CY 2017]],16,FALSE)))))</f>
        <v/>
      </c>
      <c r="BK20"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2017]],17,FALSE))=TRUE,"",VLOOKUP(Table1[[#This Row],[NQF Number]],Table48[[#All],[NQF '#]:[Washington State Common Measure Set for Health Care Quality and Cost
Version Date: CY 2017]],17,FALSE)))))</f>
        <v/>
      </c>
      <c r="BL20"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2017]],18,FALSE))=TRUE,"",VLOOKUP(Table1[[#This Row],[NQF Number]],Table48[[#All],[NQF '#]:[Washington State Common Measure Set for Health Care Quality and Cost
Version Date: CY 2017]],18,FALSE)))))</f>
        <v>Yes</v>
      </c>
      <c r="BM20"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2017]],19,FALSE))=TRUE,"",VLOOKUP(Table1[[#This Row],[NQF Number]],Table48[[#All],[NQF '#]:[Washington State Common Measure Set for Health Care Quality and Cost
Version Date: CY 2017]],19,FALSE)))))</f>
        <v/>
      </c>
      <c r="BN20"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2017]],22,FALSE))=TRUE,"",VLOOKUP(Table1[[#This Row],[NQF Number]],Table48[[#All],[NQF '#]:[Washington State Common Measure Set for Health Care Quality and Cost
Version Date: CY 2017]],22,FALSE)))))</f>
        <v/>
      </c>
      <c r="BO20"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2017]],23,FALSE))=TRUE,"",VLOOKUP(Table1[[#This Row],[NQF Number]],Table48[[#All],[NQF '#]:[Washington State Common Measure Set for Health Care Quality and Cost
Version Date: CY 2017]],23,FALSE)))))</f>
        <v/>
      </c>
      <c r="BP20"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2017]],24,FALSE))=TRUE,"",VLOOKUP(Table1[[#This Row],[NQF Number]],Table48[[#All],[NQF '#]:[Washington State Common Measure Set for Health Care Quality and Cost
Version Date: CY 2017]],24,FALSE)))))</f>
        <v/>
      </c>
      <c r="BQ20"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2017]],20,FALSE))=TRUE,"",VLOOKUP(Table1[[#This Row],[NQF Number]],Table48[[#All],[NQF '#]:[Washington State Common Measure Set for Health Care Quality and Cost
Version Date: CY 2017]],20,FALSE)))))</f>
        <v/>
      </c>
      <c r="BR20"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2017]],21,FALSE))=TRUE,"",VLOOKUP(Table1[[#This Row],[NQF Number]],Table48[[#All],[NQF '#]:[Washington State Common Measure Set for Health Care Quality and Cost
Version Date: CY 2017]],21,FALSE)))))</f>
        <v/>
      </c>
      <c r="BS20"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2017]],26,FALSE))=TRUE,"",VLOOKUP(Table1[[#This Row],[NQF Number]],Table48[[#All],[NQF '#]:[Washington State Common Measure Set for Health Care Quality and Cost
Version Date: CY 2017]],26,FALSE)))))</f>
        <v/>
      </c>
      <c r="BT20"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2017]],25,FALSE))=TRUE,"",VLOOKUP(Table1[[#This Row],[NQF Number]],Table48[[#All],[NQF '#]:[Washington State Common Measure Set for Health Care Quality and Cost
Version Date: CY 2017]],25,FALSE)))))</f>
        <v/>
      </c>
      <c r="BU20"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2017]],27,FALSE))=TRUE,"",VLOOKUP(Table1[[#This Row],[NQF Number]],Table48[[#All],[NQF '#]:[Washington State Common Measure Set for Health Care Quality and Cost
Version Date: CY 2017]],27,FALSE)))))</f>
        <v/>
      </c>
      <c r="BV20"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2017]],28,FALSE))=TRUE,"",VLOOKUP(Table1[[#This Row],[NQF Number]],Table48[[#All],[NQF '#]:[Washington State Common Measure Set for Health Care Quality and Cost
Version Date: CY 2017]],28,FALSE)))))</f>
        <v/>
      </c>
      <c r="BW20"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2017]],29,FALSE))=TRUE,"",VLOOKUP(Table1[[#This Row],[NQF Number]],Table48[[#All],[NQF '#]:[Washington State Common Measure Set for Health Care Quality and Cost
Version Date: CY 2017]],29,FALSE)))))</f>
        <v/>
      </c>
      <c r="BX20"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2017]],31,FALSE))=TRUE,"",VLOOKUP(Table1[[#This Row],[NQF Number]],Table48[[#All],[NQF '#]:[Washington State Common Measure Set for Health Care Quality and Cost
Version Date: CY 2017]],31,FALSE)))))</f>
        <v/>
      </c>
      <c r="BY20"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2017]],32,FALSE))=TRUE,"",VLOOKUP(Table1[[#This Row],[NQF Number]],Table48[[#All],[NQF '#]:[Washington State Common Measure Set for Health Care Quality and Cost
Version Date: CY 2017]],32,FALSE)))))</f>
        <v/>
      </c>
    </row>
    <row r="21" spans="1:77" ht="113.25" customHeight="1">
      <c r="A21" s="161">
        <v>16</v>
      </c>
      <c r="B21" s="219" t="str">
        <f>INDEX(Table48[[#All],[Measure Name]],MATCH(Table1[[#This Row],[NQF Number]],Table48[[#All],[NQF '#]],0))</f>
        <v>Anti-Depressant Medication Management</v>
      </c>
      <c r="C21" s="265" t="s">
        <v>92</v>
      </c>
      <c r="D21" s="165" t="str">
        <f>INDEX(Table48[[#All],[Steward]],MATCH(Table1[[#This Row],[NQF Number]],Table48[[#All],[NQF '#]],0))</f>
        <v>National Committee for Quality Assurance</v>
      </c>
      <c r="E21" s="221" t="str">
        <f>IF(INDEX(Table48[[#All],[CMS Number]],MATCH(Table1[[#This Row],[NQF Number]],Table48[[#All],[NQF '#]],0))=0,"",INDEX(Table48[[#All],[CMS Number]],MATCH(Table1[[#This Row],[NQF Number]],Table48[[#All],[NQF '#]],0)))</f>
        <v>CMS128</v>
      </c>
      <c r="F21" s="221" t="str">
        <f>INDEX(Table48[[#All],[Description]],MATCH(Table1[[#This Row],[NQF Number]],Table48[[#All],[NQF '#]],0))</f>
        <v>Percentage of patients 18 years of age and older who were diagnosed with major depression and treated with antidepressant medication, and who remained on antidepressant medication treatment. Two rates are reported:
A. Percentage of patients who remained on an antidepressant medication for at least 84 days (12 weeks).
B. Percentage of patients who remained on an antidepressant medication for at least 180 days (6 months).</v>
      </c>
      <c r="G21" s="165" t="str">
        <f>INDEX(Table48[[#All],[Domain]],MATCH(Table1[[#This Row],[NQF Number]],Table48[[#All],[NQF '#]],0))</f>
        <v>Medication Management</v>
      </c>
      <c r="H21" s="165" t="str">
        <f>INDEX(Table48[[#All],[Condition]],MATCH(Table1[[#This Row],[NQF Number]],Table48[[#All],[NQF '#]],0))</f>
        <v>Mental Health</v>
      </c>
      <c r="I21" s="165" t="str">
        <f>INDEX(Table48[[#All],[Measure Type]],MATCH(Table1[[#This Row],[NQF Number]],Table48[[#All],[NQF '#]],0))</f>
        <v>Process</v>
      </c>
      <c r="J21" s="165" t="str">
        <f>INDEX(Table48[[#All],[Populations]],MATCH(Table1[[#This Row],[NQF Number]],Table48[[#All],[NQF '#]],0))</f>
        <v>Adult</v>
      </c>
      <c r="K21" s="169" t="str">
        <f>INDEX(Table48[[#All],[Data Source]],MATCH(Table1[[#This Row],[NQF Number]],Table48[[#All],[NQF '#]],0))</f>
        <v>Claims</v>
      </c>
      <c r="L21" s="269"/>
      <c r="M21" s="269"/>
      <c r="N21" s="279"/>
      <c r="O21" s="290" t="s">
        <v>3049</v>
      </c>
      <c r="P21" s="166">
        <f>SUM(Table1[[#This Row],[Set A]:[Set J]])</f>
        <v>0</v>
      </c>
      <c r="Q21" s="167"/>
      <c r="R21" s="167"/>
      <c r="S21" s="167"/>
      <c r="T21" s="167"/>
      <c r="U21" s="167"/>
      <c r="V21" s="167"/>
      <c r="W21" s="167"/>
      <c r="X21" s="167"/>
      <c r="Y21" s="167"/>
      <c r="Z21" s="167"/>
      <c r="AA21" s="167"/>
      <c r="AB21" s="167"/>
      <c r="AC21" s="167"/>
      <c r="AD21" s="167"/>
      <c r="AE21" s="167"/>
      <c r="AF21" s="167"/>
      <c r="AG21" s="167"/>
      <c r="AH21" s="167"/>
      <c r="AI21" s="167"/>
      <c r="AJ21" s="167"/>
      <c r="AK21" s="168">
        <f>IF(Table1[[#This Row],[Criterion A]]="yes",2,IF(Table1[[#This Row],[Criterion A]]="somewhat",1,0))</f>
        <v>0</v>
      </c>
      <c r="AL21" s="165">
        <f>IF(Table1[[#This Row],[Criterion B]]="yes",2,IF(Table1[[#This Row],[Criterion B]]="somewhat",1,0))</f>
        <v>0</v>
      </c>
      <c r="AM21" s="165">
        <f>IF(Table1[[#This Row],[Criterion C]]="yes",2,IF(Table1[[#This Row],[Criterion C]]="somewhat",1,0))</f>
        <v>0</v>
      </c>
      <c r="AN21" s="165">
        <f>IF(Table1[[#This Row],[Criterion D]]="yes",2,IF(Table1[[#This Row],[Criterion D]]="somewhat",1,0))</f>
        <v>0</v>
      </c>
      <c r="AO21" s="165">
        <f>IF(Table1[[#This Row],[Criterion E]]="yes",2,IF(Table1[[#This Row],[Criterion E]]="somewhat",1,0))</f>
        <v>0</v>
      </c>
      <c r="AP21" s="165">
        <f>IF(Table1[[#This Row],[Criterion F]]="yes",2,IF(Table1[[#This Row],[Criterion F]]="somewhat",1,0))</f>
        <v>0</v>
      </c>
      <c r="AQ21" s="165">
        <f>IF(Table1[[#This Row],[Criterion G]]="yes",2,IF(Table1[[#This Row],[Criterion G]]="somewhat",1,0))</f>
        <v>0</v>
      </c>
      <c r="AR21" s="165">
        <f>IF(Table1[[#This Row],[Criterion H]]="yes",2,IF(Table1[[#This Row],[Criterion H]]="somewhat",1,0))</f>
        <v>0</v>
      </c>
      <c r="AS21" s="165">
        <f>IF(Table1[[#This Row],[Criterion I]]="yes",2,IF(Table1[[#This Row],[Criterion I]]="somewhat",1,0))</f>
        <v>0</v>
      </c>
      <c r="AT21" s="165">
        <f>IF(Table1[[#This Row],[Criterion J]]="yes",2,IF(Table1[[#This Row],[Criterion J]]="somewhat",1,0))</f>
        <v>0</v>
      </c>
      <c r="AU21" s="169">
        <f>Table1[[#This Row],[Alignment Score with Commercial and State Measure Sets]]+Table1[[#This Row],[Alignment Score with Federal Measure Sets Focused on Ambulatory Care ]]+Table1[[#This Row],[Alignment Score with National Hospital Measure Sets]]+Table1[[#This Row],[Alignment Score with National Hospital and Ambulatory Measure Sets]]+Table1[[#This Row],[Alignment Score with Select State Measure Sets]]</f>
        <v>9</v>
      </c>
      <c r="AV21" s="169">
        <f>COUNTIF(Table1[[#This Row],[SIM Aligned ACO Measure Set]:[Behavioral Health Measure Set - Substance Use Treatment]],"*yes*")</f>
        <v>3</v>
      </c>
      <c r="AW21" s="169">
        <f>COUNTIF(Table1[[#This Row],[
CMMI Comprehensive Primary Care Plus (CPC+)]:[
CMS Merit-based Incentive Payment System (MIPS) - General Practice/Family Practice, Internal Medicine, and Pediatrics]],"*yes*")</f>
        <v>3</v>
      </c>
      <c r="AX21" s="169">
        <f>COUNTIF(Table1[[#This Row],[
CMS Hospital Value-Based Purchasing]:[
Joint Commission Accountability Measure List]],"*yes*")</f>
        <v>0</v>
      </c>
      <c r="AY21" s="169">
        <f>COUNTIF(Table1[[#This Row],[
Catalyst for Payment Reform Employer-Purchaser Measure Set]],"*yes*")</f>
        <v>1</v>
      </c>
      <c r="AZ21" s="169">
        <f>COUNTIF(Table1[[#This Row],[
Medi-Cal P4P Measure Set
]:[
Washington State Common Measure Set for Health Care Quality and Cost 
]],"*yes*")</f>
        <v>2</v>
      </c>
      <c r="BA21" s="269" t="s">
        <v>2278</v>
      </c>
      <c r="BB21" s="269"/>
      <c r="BC21" s="269" t="s">
        <v>2278</v>
      </c>
      <c r="BD21" s="269"/>
      <c r="BE21" s="269" t="s">
        <v>2278</v>
      </c>
      <c r="BF21" s="269"/>
      <c r="BG21"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2017]],13,FALSE))=TRUE,"",VLOOKUP(Table1[[#This Row],[NQF Number]],Table48[[#All],[NQF '#]:[Washington State Common Measure Set for Health Care Quality and Cost
Version Date: CY 2017]],13,FALSE)))))</f>
        <v/>
      </c>
      <c r="BH21"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2017]],14,FALSE))=TRUE,"",VLOOKUP(Table1[[#This Row],[NQF Number]],Table48[[#All],[NQF '#]:[Washington State Common Measure Set for Health Care Quality and Cost
Version Date: CY 2017]],14,FALSE)))))</f>
        <v/>
      </c>
      <c r="BI21"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2017]],15,FALSE))=TRUE,"",VLOOKUP(Table1[[#This Row],[NQF Number]],Table48[[#All],[NQF '#]:[Washington State Common Measure Set for Health Care Quality and Cost
Version Date: CY 2017]],15,FALSE)))))</f>
        <v/>
      </c>
      <c r="BJ21"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2017]],16,FALSE))=TRUE,"",VLOOKUP(Table1[[#This Row],[NQF Number]],Table48[[#All],[NQF '#]:[Washington State Common Measure Set for Health Care Quality and Cost
Version Date: CY 2017]],16,FALSE)))))</f>
        <v>Yes</v>
      </c>
      <c r="BK21"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2017]],17,FALSE))=TRUE,"",VLOOKUP(Table1[[#This Row],[NQF Number]],Table48[[#All],[NQF '#]:[Washington State Common Measure Set for Health Care Quality and Cost
Version Date: CY 2017]],17,FALSE)))))</f>
        <v/>
      </c>
      <c r="BL21"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2017]],18,FALSE))=TRUE,"",VLOOKUP(Table1[[#This Row],[NQF Number]],Table48[[#All],[NQF '#]:[Washington State Common Measure Set for Health Care Quality and Cost
Version Date: CY 2017]],18,FALSE)))))</f>
        <v>Yes</v>
      </c>
      <c r="BM21"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2017]],19,FALSE))=TRUE,"",VLOOKUP(Table1[[#This Row],[NQF Number]],Table48[[#All],[NQF '#]:[Washington State Common Measure Set for Health Care Quality and Cost
Version Date: CY 2017]],19,FALSE)))))</f>
        <v/>
      </c>
      <c r="BN21"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2017]],22,FALSE))=TRUE,"",VLOOKUP(Table1[[#This Row],[NQF Number]],Table48[[#All],[NQF '#]:[Washington State Common Measure Set for Health Care Quality and Cost
Version Date: CY 2017]],22,FALSE)))))</f>
        <v/>
      </c>
      <c r="BO21"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2017]],23,FALSE))=TRUE,"",VLOOKUP(Table1[[#This Row],[NQF Number]],Table48[[#All],[NQF '#]:[Washington State Common Measure Set for Health Care Quality and Cost
Version Date: CY 2017]],23,FALSE)))))</f>
        <v/>
      </c>
      <c r="BP21"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2017]],24,FALSE))=TRUE,"",VLOOKUP(Table1[[#This Row],[NQF Number]],Table48[[#All],[NQF '#]:[Washington State Common Measure Set for Health Care Quality and Cost
Version Date: CY 2017]],24,FALSE)))))</f>
        <v>Yes (General Practice/Family Medicine and Internal Medicine)</v>
      </c>
      <c r="BQ21"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2017]],20,FALSE))=TRUE,"",VLOOKUP(Table1[[#This Row],[NQF Number]],Table48[[#All],[NQF '#]:[Washington State Common Measure Set for Health Care Quality and Cost
Version Date: CY 2017]],20,FALSE)))))</f>
        <v/>
      </c>
      <c r="BR21"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2017]],21,FALSE))=TRUE,"",VLOOKUP(Table1[[#This Row],[NQF Number]],Table48[[#All],[NQF '#]:[Washington State Common Measure Set for Health Care Quality and Cost
Version Date: CY 2017]],21,FALSE)))))</f>
        <v/>
      </c>
      <c r="BS21"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2017]],26,FALSE))=TRUE,"",VLOOKUP(Table1[[#This Row],[NQF Number]],Table48[[#All],[NQF '#]:[Washington State Common Measure Set for Health Care Quality and Cost
Version Date: CY 2017]],26,FALSE)))))</f>
        <v/>
      </c>
      <c r="BT21"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2017]],25,FALSE))=TRUE,"",VLOOKUP(Table1[[#This Row],[NQF Number]],Table48[[#All],[NQF '#]:[Washington State Common Measure Set for Health Care Quality and Cost
Version Date: CY 2017]],25,FALSE)))))</f>
        <v>Yes</v>
      </c>
      <c r="BU21"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2017]],27,FALSE))=TRUE,"",VLOOKUP(Table1[[#This Row],[NQF Number]],Table48[[#All],[NQF '#]:[Washington State Common Measure Set for Health Care Quality and Cost
Version Date: CY 2017]],27,FALSE)))))</f>
        <v>Yes (Supplemental)</v>
      </c>
      <c r="BV21"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2017]],28,FALSE))=TRUE,"",VLOOKUP(Table1[[#This Row],[NQF Number]],Table48[[#All],[NQF '#]:[Washington State Common Measure Set for Health Care Quality and Cost
Version Date: CY 2017]],28,FALSE)))))</f>
        <v/>
      </c>
      <c r="BW21"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2017]],29,FALSE))=TRUE,"",VLOOKUP(Table1[[#This Row],[NQF Number]],Table48[[#All],[NQF '#]:[Washington State Common Measure Set for Health Care Quality and Cost
Version Date: CY 2017]],29,FALSE)))))</f>
        <v/>
      </c>
      <c r="BX21"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2017]],31,FALSE))=TRUE,"",VLOOKUP(Table1[[#This Row],[NQF Number]],Table48[[#All],[NQF '#]:[Washington State Common Measure Set for Health Care Quality and Cost
Version Date: CY 2017]],31,FALSE)))))</f>
        <v/>
      </c>
      <c r="BY21"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2017]],32,FALSE))=TRUE,"",VLOOKUP(Table1[[#This Row],[NQF Number]],Table48[[#All],[NQF '#]:[Washington State Common Measure Set for Health Care Quality and Cost
Version Date: CY 2017]],32,FALSE)))))</f>
        <v>Yes</v>
      </c>
    </row>
    <row r="22" spans="1:77" ht="113.25" customHeight="1">
      <c r="A22" s="222">
        <v>17</v>
      </c>
      <c r="B22" s="49" t="str">
        <f>INDEX(Table48[[#All],[Measure Name]],MATCH(Table1[[#This Row],[NQF Number]],Table48[[#All],[NQF '#]],0))</f>
        <v>Follow-Up Care for Children Prescribed Attention- Deficit/Hyperactivity Disorder Medication</v>
      </c>
      <c r="C22" s="264" t="s">
        <v>95</v>
      </c>
      <c r="D22" s="33" t="str">
        <f>INDEX(Table48[[#All],[Steward]],MATCH(Table1[[#This Row],[NQF Number]],Table48[[#All],[NQF '#]],0))</f>
        <v>National Committee for Quality Assurance</v>
      </c>
      <c r="E22" s="33" t="str">
        <f>IF(INDEX(Table48[[#All],[CMS Number]],MATCH(Table1[[#This Row],[NQF Number]],Table48[[#All],[NQF '#]],0))=0,"",INDEX(Table48[[#All],[CMS Number]],MATCH(Table1[[#This Row],[NQF Number]],Table48[[#All],[NQF '#]],0)))</f>
        <v>CMS136</v>
      </c>
      <c r="F22" s="33" t="str">
        <f>INDEX(Table48[[#All],[Description]],MATCH(Table1[[#This Row],[NQF Number]],Table48[[#All],[NQF '#]],0))</f>
        <v>Percentage of children newly prescribed ADHD medication that had at least three follow-up care visits within a 10-month period, one of which was within 30 days from the time the first ADHD medication was dispensed, including two rates: one for the initiation phase and one for the continuation and maintenance phase</v>
      </c>
      <c r="G22" s="217" t="str">
        <f>INDEX(Table48[[#All],[Domain]],MATCH(Table1[[#This Row],[NQF Number]],Table48[[#All],[NQF '#]],0))</f>
        <v>Medication Management</v>
      </c>
      <c r="H22" s="217" t="str">
        <f>INDEX(Table48[[#All],[Condition]],MATCH(Table1[[#This Row],[NQF Number]],Table48[[#All],[NQF '#]],0))</f>
        <v>Mental Health</v>
      </c>
      <c r="I22" s="34" t="str">
        <f>INDEX(Table48[[#All],[Measure Type]],MATCH(Table1[[#This Row],[NQF Number]],Table48[[#All],[NQF '#]],0))</f>
        <v>Process</v>
      </c>
      <c r="J22" s="217" t="str">
        <f>INDEX(Table48[[#All],[Populations]],MATCH(Table1[[#This Row],[NQF Number]],Table48[[#All],[NQF '#]],0))</f>
        <v>Pediatric</v>
      </c>
      <c r="K22" s="35" t="str">
        <f>INDEX(Table48[[#All],[Data Source]],MATCH(Table1[[#This Row],[NQF Number]],Table48[[#All],[NQF '#]],0))</f>
        <v>Claims</v>
      </c>
      <c r="L22" s="275"/>
      <c r="M22" s="275"/>
      <c r="N22" s="276"/>
      <c r="O22" s="280" t="s">
        <v>2986</v>
      </c>
      <c r="P22" s="166">
        <f>SUM(Table1[[#This Row],[Set A]:[Set J]])</f>
        <v>0</v>
      </c>
      <c r="Q22" s="167"/>
      <c r="R22" s="167"/>
      <c r="S22" s="167"/>
      <c r="T22" s="167"/>
      <c r="U22" s="167"/>
      <c r="V22" s="167"/>
      <c r="W22" s="167"/>
      <c r="X22" s="167"/>
      <c r="Y22" s="167"/>
      <c r="Z22" s="167"/>
      <c r="AA22" s="167"/>
      <c r="AB22" s="167"/>
      <c r="AC22" s="167"/>
      <c r="AD22" s="167"/>
      <c r="AE22" s="167"/>
      <c r="AF22" s="167"/>
      <c r="AG22" s="167"/>
      <c r="AH22" s="167"/>
      <c r="AI22" s="167"/>
      <c r="AJ22" s="167"/>
      <c r="AK22" s="36">
        <f>IF(Table1[[#This Row],[Criterion A]]="yes",2,IF(Table1[[#This Row],[Criterion A]]="somewhat",1,0))</f>
        <v>0</v>
      </c>
      <c r="AL22" s="35">
        <f>IF(Table1[[#This Row],[Criterion B]]="yes",2,IF(Table1[[#This Row],[Criterion B]]="somewhat",1,0))</f>
        <v>0</v>
      </c>
      <c r="AM22" s="35">
        <f>IF(Table1[[#This Row],[Criterion C]]="yes",2,IF(Table1[[#This Row],[Criterion C]]="somewhat",1,0))</f>
        <v>0</v>
      </c>
      <c r="AN22" s="35">
        <f>IF(Table1[[#This Row],[Criterion D]]="yes",2,IF(Table1[[#This Row],[Criterion D]]="somewhat",1,0))</f>
        <v>0</v>
      </c>
      <c r="AO22" s="35">
        <f>IF(Table1[[#This Row],[Criterion E]]="yes",2,IF(Table1[[#This Row],[Criterion E]]="somewhat",1,0))</f>
        <v>0</v>
      </c>
      <c r="AP22" s="35">
        <f>IF(Table1[[#This Row],[Criterion F]]="yes",2,IF(Table1[[#This Row],[Criterion F]]="somewhat",1,0))</f>
        <v>0</v>
      </c>
      <c r="AQ22" s="35">
        <f>IF(Table1[[#This Row],[Criterion G]]="yes",2,IF(Table1[[#This Row],[Criterion G]]="somewhat",1,0))</f>
        <v>0</v>
      </c>
      <c r="AR22" s="35">
        <f>IF(Table1[[#This Row],[Criterion H]]="yes",2,IF(Table1[[#This Row],[Criterion H]]="somewhat",1,0))</f>
        <v>0</v>
      </c>
      <c r="AS22" s="35">
        <f>IF(Table1[[#This Row],[Criterion I]]="yes",2,IF(Table1[[#This Row],[Criterion I]]="somewhat",1,0))</f>
        <v>0</v>
      </c>
      <c r="AT22" s="35">
        <f>IF(Table1[[#This Row],[Criterion J]]="yes",2,IF(Table1[[#This Row],[Criterion J]]="somewhat",1,0))</f>
        <v>0</v>
      </c>
      <c r="AU22" s="169">
        <f>Table1[[#This Row],[Alignment Score with Commercial and State Measure Sets]]+Table1[[#This Row],[Alignment Score with Federal Measure Sets Focused on Ambulatory Care ]]+Table1[[#This Row],[Alignment Score with National Hospital Measure Sets]]+Table1[[#This Row],[Alignment Score with National Hospital and Ambulatory Measure Sets]]+Table1[[#This Row],[Alignment Score with Select State Measure Sets]]</f>
        <v>9</v>
      </c>
      <c r="AV22" s="169">
        <f>COUNTIF(Table1[[#This Row],[SIM Aligned ACO Measure Set]:[Behavioral Health Measure Set - Substance Use Treatment]],"*yes*")</f>
        <v>3</v>
      </c>
      <c r="AW22" s="169">
        <f>COUNTIF(Table1[[#This Row],[
CMMI Comprehensive Primary Care Plus (CPC+)]:[
CMS Merit-based Incentive Payment System (MIPS) - General Practice/Family Practice, Internal Medicine, and Pediatrics]],"*yes*")</f>
        <v>3</v>
      </c>
      <c r="AX22" s="169">
        <f>COUNTIF(Table1[[#This Row],[
CMS Hospital Value-Based Purchasing]:[
Joint Commission Accountability Measure List]],"*yes*")</f>
        <v>0</v>
      </c>
      <c r="AY22" s="169">
        <f>COUNTIF(Table1[[#This Row],[
Catalyst for Payment Reform Employer-Purchaser Measure Set]],"*yes*")</f>
        <v>0</v>
      </c>
      <c r="AZ22" s="169">
        <f>COUNTIF(Table1[[#This Row],[
Medi-Cal P4P Measure Set
]:[
Washington State Common Measure Set for Health Care Quality and Cost 
]],"*yes*")</f>
        <v>3</v>
      </c>
      <c r="BA22" s="269" t="s">
        <v>2278</v>
      </c>
      <c r="BB22" s="275"/>
      <c r="BC22" s="275" t="s">
        <v>2278</v>
      </c>
      <c r="BD22" s="275"/>
      <c r="BE22" s="275" t="s">
        <v>2278</v>
      </c>
      <c r="BF22" s="275"/>
      <c r="BG22"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2017]],13,FALSE))=TRUE,"",VLOOKUP(Table1[[#This Row],[NQF Number]],Table48[[#All],[NQF '#]:[Washington State Common Measure Set for Health Care Quality and Cost
Version Date: CY 2017]],13,FALSE)))))</f>
        <v/>
      </c>
      <c r="BH22"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2017]],14,FALSE))=TRUE,"",VLOOKUP(Table1[[#This Row],[NQF Number]],Table48[[#All],[NQF '#]:[Washington State Common Measure Set for Health Care Quality and Cost
Version Date: CY 2017]],14,FALSE)))))</f>
        <v/>
      </c>
      <c r="BI22"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2017]],15,FALSE))=TRUE,"",VLOOKUP(Table1[[#This Row],[NQF Number]],Table48[[#All],[NQF '#]:[Washington State Common Measure Set for Health Care Quality and Cost
Version Date: CY 2017]],15,FALSE)))))</f>
        <v>Yes</v>
      </c>
      <c r="BJ22"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2017]],16,FALSE))=TRUE,"",VLOOKUP(Table1[[#This Row],[NQF Number]],Table48[[#All],[NQF '#]:[Washington State Common Measure Set for Health Care Quality and Cost
Version Date: CY 2017]],16,FALSE)))))</f>
        <v/>
      </c>
      <c r="BK22"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2017]],17,FALSE))=TRUE,"",VLOOKUP(Table1[[#This Row],[NQF Number]],Table48[[#All],[NQF '#]:[Washington State Common Measure Set for Health Care Quality and Cost
Version Date: CY 2017]],17,FALSE)))))</f>
        <v/>
      </c>
      <c r="BL22"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2017]],18,FALSE))=TRUE,"",VLOOKUP(Table1[[#This Row],[NQF Number]],Table48[[#All],[NQF '#]:[Washington State Common Measure Set for Health Care Quality and Cost
Version Date: CY 2017]],18,FALSE)))))</f>
        <v>Yes</v>
      </c>
      <c r="BM22"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2017]],19,FALSE))=TRUE,"",VLOOKUP(Table1[[#This Row],[NQF Number]],Table48[[#All],[NQF '#]:[Washington State Common Measure Set for Health Care Quality and Cost
Version Date: CY 2017]],19,FALSE)))))</f>
        <v/>
      </c>
      <c r="BN22"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2017]],22,FALSE))=TRUE,"",VLOOKUP(Table1[[#This Row],[NQF Number]],Table48[[#All],[NQF '#]:[Washington State Common Measure Set for Health Care Quality and Cost
Version Date: CY 2017]],22,FALSE)))))</f>
        <v/>
      </c>
      <c r="BO22"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2017]],23,FALSE))=TRUE,"",VLOOKUP(Table1[[#This Row],[NQF Number]],Table48[[#All],[NQF '#]:[Washington State Common Measure Set for Health Care Quality and Cost
Version Date: CY 2017]],23,FALSE)))))</f>
        <v/>
      </c>
      <c r="BP22"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2017]],24,FALSE))=TRUE,"",VLOOKUP(Table1[[#This Row],[NQF Number]],Table48[[#All],[NQF '#]:[Washington State Common Measure Set for Health Care Quality and Cost
Version Date: CY 2017]],24,FALSE)))))</f>
        <v>Yes (Pediatrics)</v>
      </c>
      <c r="BQ22"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2017]],20,FALSE))=TRUE,"",VLOOKUP(Table1[[#This Row],[NQF Number]],Table48[[#All],[NQF '#]:[Washington State Common Measure Set for Health Care Quality and Cost
Version Date: CY 2017]],20,FALSE)))))</f>
        <v/>
      </c>
      <c r="BR22"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2017]],21,FALSE))=TRUE,"",VLOOKUP(Table1[[#This Row],[NQF Number]],Table48[[#All],[NQF '#]:[Washington State Common Measure Set for Health Care Quality and Cost
Version Date: CY 2017]],21,FALSE)))))</f>
        <v/>
      </c>
      <c r="BS22"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2017]],26,FALSE))=TRUE,"",VLOOKUP(Table1[[#This Row],[NQF Number]],Table48[[#All],[NQF '#]:[Washington State Common Measure Set for Health Care Quality and Cost
Version Date: CY 2017]],26,FALSE)))))</f>
        <v/>
      </c>
      <c r="BT22"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2017]],25,FALSE))=TRUE,"",VLOOKUP(Table1[[#This Row],[NQF Number]],Table48[[#All],[NQF '#]:[Washington State Common Measure Set for Health Care Quality and Cost
Version Date: CY 2017]],25,FALSE)))))</f>
        <v/>
      </c>
      <c r="BU22"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2017]],27,FALSE))=TRUE,"",VLOOKUP(Table1[[#This Row],[NQF Number]],Table48[[#All],[NQF '#]:[Washington State Common Measure Set for Health Care Quality and Cost
Version Date: CY 2017]],27,FALSE)))))</f>
        <v>Yes (Supplemental)</v>
      </c>
      <c r="BV22"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2017]],28,FALSE))=TRUE,"",VLOOKUP(Table1[[#This Row],[NQF Number]],Table48[[#All],[NQF '#]:[Washington State Common Measure Set for Health Care Quality and Cost
Version Date: CY 2017]],28,FALSE)))))</f>
        <v/>
      </c>
      <c r="BW22"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2017]],29,FALSE))=TRUE,"",VLOOKUP(Table1[[#This Row],[NQF Number]],Table48[[#All],[NQF '#]:[Washington State Common Measure Set for Health Care Quality and Cost
Version Date: CY 2017]],29,FALSE)))))</f>
        <v>Yes</v>
      </c>
      <c r="BX22"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2017]],31,FALSE))=TRUE,"",VLOOKUP(Table1[[#This Row],[NQF Number]],Table48[[#All],[NQF '#]:[Washington State Common Measure Set for Health Care Quality and Cost
Version Date: CY 2017]],31,FALSE)))))</f>
        <v/>
      </c>
      <c r="BY22"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2017]],32,FALSE))=TRUE,"",VLOOKUP(Table1[[#This Row],[NQF Number]],Table48[[#All],[NQF '#]:[Washington State Common Measure Set for Health Care Quality and Cost
Version Date: CY 2017]],32,FALSE)))))</f>
        <v>Yes</v>
      </c>
    </row>
    <row r="23" spans="1:77" ht="113.25" customHeight="1">
      <c r="A23" s="161">
        <v>18</v>
      </c>
      <c r="B23" s="219" t="str">
        <f>INDEX(Table48[[#All],[Measure Name]],MATCH(Table1[[#This Row],[NQF Number]],Table48[[#All],[NQF '#]],0))</f>
        <v>HAI-2: CAUTI: Cather-Associated Urinary Tract Infection</v>
      </c>
      <c r="C23" s="265" t="s">
        <v>255</v>
      </c>
      <c r="D23" s="165" t="str">
        <f>INDEX(Table48[[#All],[Steward]],MATCH(Table1[[#This Row],[NQF Number]],Table48[[#All],[NQF '#]],0))</f>
        <v>Center for Disease Control and Prevention</v>
      </c>
      <c r="E23" s="221" t="str">
        <f>IF(INDEX(Table48[[#All],[CMS Number]],MATCH(Table1[[#This Row],[NQF Number]],Table48[[#All],[NQF '#]],0))=0,"",INDEX(Table48[[#All],[CMS Number]],MATCH(Table1[[#This Row],[NQF Number]],Table48[[#All],[NQF '#]],0)))</f>
        <v/>
      </c>
      <c r="F23" s="221" t="str">
        <f>INDEX(Table48[[#All],[Description]],MATCH(Table1[[#This Row],[NQF Number]],Table48[[#All],[NQF '#]],0))</f>
        <v>Standardized Infection Ratio (SIR) of healthcare-associated, catheter-associated urinary tract infections (CAUTI) will be calculated among patients in the following patient care locations:
• Intensive Care Units (ICUs) (excluding patients in neonatal ICUs [NICUs: Level II/III and Level III nurseries])
• Specialty Care Areas (SCAs) - adult and pediatric: long term acute care, bone marrow transplant, acute dialysis, hematology/oncology, and solid organ transplant locations
• other inpatient locations (excluding Level I and Level II nurseries). 
Data from these locations are reported from acute care general hospitals (including specialty hospitals), freestanding long term acute care hospitals, rehabilitation hospitals, and behavioral health hospitals. This scope of coverage includes but is not limited to all Inpatient Rehabilitation Facilities (IRFs), both freestanding and located as a separate unit within an acute care general hospital. Only locations where patients reside overnight are included, i.e., inpatient locations</v>
      </c>
      <c r="G23" s="217" t="str">
        <f>INDEX(Table48[[#All],[Domain]],MATCH(Table1[[#This Row],[NQF Number]],Table48[[#All],[NQF '#]],0))</f>
        <v>Hospital</v>
      </c>
      <c r="H23" s="217" t="str">
        <f>INDEX(Table48[[#All],[Condition]],MATCH(Table1[[#This Row],[NQF Number]],Table48[[#All],[NQF '#]],0))</f>
        <v>Patient Safety</v>
      </c>
      <c r="I23" s="34" t="str">
        <f>INDEX(Table48[[#All],[Measure Type]],MATCH(Table1[[#This Row],[NQF Number]],Table48[[#All],[NQF '#]],0))</f>
        <v>Outcome</v>
      </c>
      <c r="J23" s="217" t="str">
        <f>INDEX(Table48[[#All],[Populations]],MATCH(Table1[[#This Row],[NQF Number]],Table48[[#All],[NQF '#]],0))</f>
        <v>All Ages</v>
      </c>
      <c r="K23" s="169" t="str">
        <f>INDEX(Table48[[#All],[Data Source]],MATCH(Table1[[#This Row],[NQF Number]],Table48[[#All],[NQF '#]],0))</f>
        <v>Clinical Data</v>
      </c>
      <c r="L23" s="269"/>
      <c r="M23" s="269"/>
      <c r="N23" s="279"/>
      <c r="O23" s="281" t="s">
        <v>2987</v>
      </c>
      <c r="P23" s="166">
        <f>SUM(Table1[[#This Row],[Set A]:[Set J]])</f>
        <v>0</v>
      </c>
      <c r="Q23" s="167"/>
      <c r="R23" s="167"/>
      <c r="S23" s="167"/>
      <c r="T23" s="167"/>
      <c r="U23" s="167"/>
      <c r="V23" s="167"/>
      <c r="W23" s="167"/>
      <c r="X23" s="167"/>
      <c r="Y23" s="167"/>
      <c r="Z23" s="167"/>
      <c r="AA23" s="167"/>
      <c r="AB23" s="167"/>
      <c r="AC23" s="167"/>
      <c r="AD23" s="167"/>
      <c r="AE23" s="167"/>
      <c r="AF23" s="167"/>
      <c r="AG23" s="167"/>
      <c r="AH23" s="167"/>
      <c r="AI23" s="167"/>
      <c r="AJ23" s="167"/>
      <c r="AK23" s="168">
        <f>IF(Table1[[#This Row],[Criterion A]]="yes",2,IF(Table1[[#This Row],[Criterion A]]="somewhat",1,0))</f>
        <v>0</v>
      </c>
      <c r="AL23" s="165">
        <f>IF(Table1[[#This Row],[Criterion B]]="yes",2,IF(Table1[[#This Row],[Criterion B]]="somewhat",1,0))</f>
        <v>0</v>
      </c>
      <c r="AM23" s="165">
        <f>IF(Table1[[#This Row],[Criterion C]]="yes",2,IF(Table1[[#This Row],[Criterion C]]="somewhat",1,0))</f>
        <v>0</v>
      </c>
      <c r="AN23" s="165">
        <f>IF(Table1[[#This Row],[Criterion D]]="yes",2,IF(Table1[[#This Row],[Criterion D]]="somewhat",1,0))</f>
        <v>0</v>
      </c>
      <c r="AO23" s="165">
        <f>IF(Table1[[#This Row],[Criterion E]]="yes",2,IF(Table1[[#This Row],[Criterion E]]="somewhat",1,0))</f>
        <v>0</v>
      </c>
      <c r="AP23" s="165">
        <f>IF(Table1[[#This Row],[Criterion F]]="yes",2,IF(Table1[[#This Row],[Criterion F]]="somewhat",1,0))</f>
        <v>0</v>
      </c>
      <c r="AQ23" s="165">
        <f>IF(Table1[[#This Row],[Criterion G]]="yes",2,IF(Table1[[#This Row],[Criterion G]]="somewhat",1,0))</f>
        <v>0</v>
      </c>
      <c r="AR23" s="165">
        <f>IF(Table1[[#This Row],[Criterion H]]="yes",2,IF(Table1[[#This Row],[Criterion H]]="somewhat",1,0))</f>
        <v>0</v>
      </c>
      <c r="AS23" s="165">
        <f>IF(Table1[[#This Row],[Criterion I]]="yes",2,IF(Table1[[#This Row],[Criterion I]]="somewhat",1,0))</f>
        <v>0</v>
      </c>
      <c r="AT23" s="165">
        <f>IF(Table1[[#This Row],[Criterion J]]="yes",2,IF(Table1[[#This Row],[Criterion J]]="somewhat",1,0))</f>
        <v>0</v>
      </c>
      <c r="AU23" s="169">
        <f>Table1[[#This Row],[Alignment Score with Commercial and State Measure Sets]]+Table1[[#This Row],[Alignment Score with Federal Measure Sets Focused on Ambulatory Care ]]+Table1[[#This Row],[Alignment Score with National Hospital Measure Sets]]+Table1[[#This Row],[Alignment Score with National Hospital and Ambulatory Measure Sets]]+Table1[[#This Row],[Alignment Score with Select State Measure Sets]]</f>
        <v>5</v>
      </c>
      <c r="AV23" s="169">
        <f>COUNTIF(Table1[[#This Row],[SIM Aligned ACO Measure Set]:[Behavioral Health Measure Set - Substance Use Treatment]],"*yes*")</f>
        <v>2</v>
      </c>
      <c r="AW23" s="169">
        <f>COUNTIF(Table1[[#This Row],[
CMMI Comprehensive Primary Care Plus (CPC+)]:[
CMS Merit-based Incentive Payment System (MIPS) - General Practice/Family Practice, Internal Medicine, and Pediatrics]],"*yes*")</f>
        <v>0</v>
      </c>
      <c r="AX23" s="169">
        <f>COUNTIF(Table1[[#This Row],[
CMS Hospital Value-Based Purchasing]:[
Joint Commission Accountability Measure List]],"*yes*")</f>
        <v>2</v>
      </c>
      <c r="AY23" s="169">
        <f>COUNTIF(Table1[[#This Row],[
Catalyst for Payment Reform Employer-Purchaser Measure Set]],"*yes*")</f>
        <v>0</v>
      </c>
      <c r="AZ23" s="169">
        <f>COUNTIF(Table1[[#This Row],[
Medi-Cal P4P Measure Set
]:[
Washington State Common Measure Set for Health Care Quality and Cost 
]],"*yes*")</f>
        <v>1</v>
      </c>
      <c r="BA23" s="269" t="s">
        <v>2278</v>
      </c>
      <c r="BB23" s="269" t="s">
        <v>2274</v>
      </c>
      <c r="BC23" s="269"/>
      <c r="BD23" s="269"/>
      <c r="BE23" s="269"/>
      <c r="BF23" s="269"/>
      <c r="BG23"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2017]],13,FALSE))=TRUE,"",VLOOKUP(Table1[[#This Row],[NQF Number]],Table48[[#All],[NQF '#]:[Washington State Common Measure Set for Health Care Quality and Cost
Version Date: CY 2017]],13,FALSE)))))</f>
        <v/>
      </c>
      <c r="BH23"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2017]],14,FALSE))=TRUE,"",VLOOKUP(Table1[[#This Row],[NQF Number]],Table48[[#All],[NQF '#]:[Washington State Common Measure Set for Health Care Quality and Cost
Version Date: CY 2017]],14,FALSE)))))</f>
        <v/>
      </c>
      <c r="BI23"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2017]],15,FALSE))=TRUE,"",VLOOKUP(Table1[[#This Row],[NQF Number]],Table48[[#All],[NQF '#]:[Washington State Common Measure Set for Health Care Quality and Cost
Version Date: CY 2017]],15,FALSE)))))</f>
        <v/>
      </c>
      <c r="BJ23"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2017]],16,FALSE))=TRUE,"",VLOOKUP(Table1[[#This Row],[NQF Number]],Table48[[#All],[NQF '#]:[Washington State Common Measure Set for Health Care Quality and Cost
Version Date: CY 2017]],16,FALSE)))))</f>
        <v/>
      </c>
      <c r="BK23"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2017]],17,FALSE))=TRUE,"",VLOOKUP(Table1[[#This Row],[NQF Number]],Table48[[#All],[NQF '#]:[Washington State Common Measure Set for Health Care Quality and Cost
Version Date: CY 2017]],17,FALSE)))))</f>
        <v/>
      </c>
      <c r="BL23"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2017]],18,FALSE))=TRUE,"",VLOOKUP(Table1[[#This Row],[NQF Number]],Table48[[#All],[NQF '#]:[Washington State Common Measure Set for Health Care Quality and Cost
Version Date: CY 2017]],18,FALSE)))))</f>
        <v/>
      </c>
      <c r="BM23"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2017]],19,FALSE))=TRUE,"",VLOOKUP(Table1[[#This Row],[NQF Number]],Table48[[#All],[NQF '#]:[Washington State Common Measure Set for Health Care Quality and Cost
Version Date: CY 2017]],19,FALSE)))))</f>
        <v/>
      </c>
      <c r="BN23"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2017]],22,FALSE))=TRUE,"",VLOOKUP(Table1[[#This Row],[NQF Number]],Table48[[#All],[NQF '#]:[Washington State Common Measure Set for Health Care Quality and Cost
Version Date: CY 2017]],22,FALSE)))))</f>
        <v/>
      </c>
      <c r="BO23"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2017]],23,FALSE))=TRUE,"",VLOOKUP(Table1[[#This Row],[NQF Number]],Table48[[#All],[NQF '#]:[Washington State Common Measure Set for Health Care Quality and Cost
Version Date: CY 2017]],23,FALSE)))))</f>
        <v/>
      </c>
      <c r="BP23"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2017]],24,FALSE))=TRUE,"",VLOOKUP(Table1[[#This Row],[NQF Number]],Table48[[#All],[NQF '#]:[Washington State Common Measure Set for Health Care Quality and Cost
Version Date: CY 2017]],24,FALSE)))))</f>
        <v/>
      </c>
      <c r="BQ23"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2017]],20,FALSE))=TRUE,"",VLOOKUP(Table1[[#This Row],[NQF Number]],Table48[[#All],[NQF '#]:[Washington State Common Measure Set for Health Care Quality and Cost
Version Date: CY 2017]],20,FALSE)))))</f>
        <v>Yes (2017 &amp; 2018)</v>
      </c>
      <c r="BR23"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2017]],21,FALSE))=TRUE,"",VLOOKUP(Table1[[#This Row],[NQF Number]],Table48[[#All],[NQF '#]:[Washington State Common Measure Set for Health Care Quality and Cost
Version Date: CY 2017]],21,FALSE)))))</f>
        <v>Yes</v>
      </c>
      <c r="BS23"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2017]],26,FALSE))=TRUE,"",VLOOKUP(Table1[[#This Row],[NQF Number]],Table48[[#All],[NQF '#]:[Washington State Common Measure Set for Health Care Quality and Cost
Version Date: CY 2017]],26,FALSE)))))</f>
        <v/>
      </c>
      <c r="BT23"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2017]],25,FALSE))=TRUE,"",VLOOKUP(Table1[[#This Row],[NQF Number]],Table48[[#All],[NQF '#]:[Washington State Common Measure Set for Health Care Quality and Cost
Version Date: CY 2017]],25,FALSE)))))</f>
        <v/>
      </c>
      <c r="BU23"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2017]],27,FALSE))=TRUE,"",VLOOKUP(Table1[[#This Row],[NQF Number]],Table48[[#All],[NQF '#]:[Washington State Common Measure Set for Health Care Quality and Cost
Version Date: CY 2017]],27,FALSE)))))</f>
        <v/>
      </c>
      <c r="BV23"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2017]],28,FALSE))=TRUE,"",VLOOKUP(Table1[[#This Row],[NQF Number]],Table48[[#All],[NQF '#]:[Washington State Common Measure Set for Health Care Quality and Cost
Version Date: CY 2017]],28,FALSE)))))</f>
        <v/>
      </c>
      <c r="BW23"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2017]],29,FALSE))=TRUE,"",VLOOKUP(Table1[[#This Row],[NQF Number]],Table48[[#All],[NQF '#]:[Washington State Common Measure Set for Health Care Quality and Cost
Version Date: CY 2017]],29,FALSE)))))</f>
        <v/>
      </c>
      <c r="BX23"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2017]],31,FALSE))=TRUE,"",VLOOKUP(Table1[[#This Row],[NQF Number]],Table48[[#All],[NQF '#]:[Washington State Common Measure Set for Health Care Quality and Cost
Version Date: CY 2017]],31,FALSE)))))</f>
        <v/>
      </c>
      <c r="BY23"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2017]],32,FALSE))=TRUE,"",VLOOKUP(Table1[[#This Row],[NQF Number]],Table48[[#All],[NQF '#]:[Washington State Common Measure Set for Health Care Quality and Cost
Version Date: CY 2017]],32,FALSE)))))</f>
        <v>Yes</v>
      </c>
    </row>
    <row r="24" spans="1:77" ht="113.25" customHeight="1">
      <c r="A24" s="161">
        <v>19</v>
      </c>
      <c r="B24" s="162" t="str">
        <f>INDEX(Table48[[#All],[Measure Name]],MATCH(Table1[[#This Row],[NQF Number]],Table48[[#All],[NQF '#]],0))</f>
        <v>HAI-1: CLABSI: Central Line-Associated Blood Stream Infection</v>
      </c>
      <c r="C24" s="264" t="s">
        <v>147</v>
      </c>
      <c r="D24" s="163" t="str">
        <f>INDEX(Table48[[#All],[Steward]],MATCH(Table1[[#This Row],[NQF Number]],Table48[[#All],[NQF '#]],0))</f>
        <v>Center for Disease Control and Prevention</v>
      </c>
      <c r="E24" s="163" t="str">
        <f>IF(INDEX(Table48[[#All],[CMS Number]],MATCH(Table1[[#This Row],[NQF Number]],Table48[[#All],[NQF '#]],0))=0,"",INDEX(Table48[[#All],[CMS Number]],MATCH(Table1[[#This Row],[NQF Number]],Table48[[#All],[NQF '#]],0)))</f>
        <v/>
      </c>
      <c r="F24" s="163" t="str">
        <f>INDEX(Table48[[#All],[Description]],MATCH(Table1[[#This Row],[NQF Number]],Table48[[#All],[NQF '#]],0))</f>
        <v>Standardized Infection Ratio (SIR) of healthcare-associated, central line-associated bloodstream infections (CLABSI) will be calculated among patients in the following patient care locations:
• Intensive Care Units (ICUs) 
• Specialty Care Areas (SCAs) - adult and pediatric: long term acute care, bone marrow transplant, acute dialysis, hematology/oncology, and solid organ transplant locations
• other inpatient locations.
(Data from these locations are reported from acute care general hospitals (including specialty hospitals), freestanding long term acute care hospitals, rehabilitation hospitals, and behavioral health hospitals. This scope of coverage includes but is not limited to all Inpatient Rehabilitation Facilities (IRFs), both freestanding and located as a separate unit within an acute care general hospital. Only locations where patients reside overnight are included, i.e., inpatient locations.</v>
      </c>
      <c r="G24" s="221" t="str">
        <f>INDEX(Table48[[#All],[Domain]],MATCH(Table1[[#This Row],[NQF Number]],Table48[[#All],[NQF '#]],0))</f>
        <v>Hospital</v>
      </c>
      <c r="H24" s="221" t="str">
        <f>INDEX(Table48[[#All],[Condition]],MATCH(Table1[[#This Row],[NQF Number]],Table48[[#All],[NQF '#]],0))</f>
        <v>Patient Safety</v>
      </c>
      <c r="I24" s="164" t="str">
        <f>INDEX(Table48[[#All],[Measure Type]],MATCH(Table1[[#This Row],[NQF Number]],Table48[[#All],[NQF '#]],0))</f>
        <v>Outcome</v>
      </c>
      <c r="J24" s="221" t="str">
        <f>INDEX(Table48[[#All],[Populations]],MATCH(Table1[[#This Row],[NQF Number]],Table48[[#All],[NQF '#]],0))</f>
        <v>All Ages</v>
      </c>
      <c r="K24" s="165" t="str">
        <f>INDEX(Table48[[#All],[Data Source]],MATCH(Table1[[#This Row],[NQF Number]],Table48[[#All],[NQF '#]],0))</f>
        <v>Clinical Data</v>
      </c>
      <c r="L24" s="275"/>
      <c r="M24" s="275"/>
      <c r="N24" s="276"/>
      <c r="O24" s="281" t="s">
        <v>2988</v>
      </c>
      <c r="P24" s="166">
        <f>SUM(Table1[[#This Row],[Set A]:[Set J]])</f>
        <v>0</v>
      </c>
      <c r="Q24" s="167"/>
      <c r="R24" s="167"/>
      <c r="S24" s="167"/>
      <c r="T24" s="167"/>
      <c r="U24" s="167"/>
      <c r="V24" s="167"/>
      <c r="W24" s="167"/>
      <c r="X24" s="167"/>
      <c r="Y24" s="167"/>
      <c r="Z24" s="167"/>
      <c r="AA24" s="167"/>
      <c r="AB24" s="167"/>
      <c r="AC24" s="167"/>
      <c r="AD24" s="167"/>
      <c r="AE24" s="167"/>
      <c r="AF24" s="167"/>
      <c r="AG24" s="167"/>
      <c r="AH24" s="167"/>
      <c r="AI24" s="167"/>
      <c r="AJ24" s="167"/>
      <c r="AK24" s="168">
        <f>IF(Table1[[#This Row],[Criterion A]]="yes",2,IF(Table1[[#This Row],[Criterion A]]="somewhat",1,0))</f>
        <v>0</v>
      </c>
      <c r="AL24" s="165">
        <f>IF(Table1[[#This Row],[Criterion B]]="yes",2,IF(Table1[[#This Row],[Criterion B]]="somewhat",1,0))</f>
        <v>0</v>
      </c>
      <c r="AM24" s="165">
        <f>IF(Table1[[#This Row],[Criterion C]]="yes",2,IF(Table1[[#This Row],[Criterion C]]="somewhat",1,0))</f>
        <v>0</v>
      </c>
      <c r="AN24" s="165">
        <f>IF(Table1[[#This Row],[Criterion D]]="yes",2,IF(Table1[[#This Row],[Criterion D]]="somewhat",1,0))</f>
        <v>0</v>
      </c>
      <c r="AO24" s="165">
        <f>IF(Table1[[#This Row],[Criterion E]]="yes",2,IF(Table1[[#This Row],[Criterion E]]="somewhat",1,0))</f>
        <v>0</v>
      </c>
      <c r="AP24" s="165">
        <f>IF(Table1[[#This Row],[Criterion F]]="yes",2,IF(Table1[[#This Row],[Criterion F]]="somewhat",1,0))</f>
        <v>0</v>
      </c>
      <c r="AQ24" s="165">
        <f>IF(Table1[[#This Row],[Criterion G]]="yes",2,IF(Table1[[#This Row],[Criterion G]]="somewhat",1,0))</f>
        <v>0</v>
      </c>
      <c r="AR24" s="165">
        <f>IF(Table1[[#This Row],[Criterion H]]="yes",2,IF(Table1[[#This Row],[Criterion H]]="somewhat",1,0))</f>
        <v>0</v>
      </c>
      <c r="AS24" s="165">
        <f>IF(Table1[[#This Row],[Criterion I]]="yes",2,IF(Table1[[#This Row],[Criterion I]]="somewhat",1,0))</f>
        <v>0</v>
      </c>
      <c r="AT24" s="165">
        <f>IF(Table1[[#This Row],[Criterion J]]="yes",2,IF(Table1[[#This Row],[Criterion J]]="somewhat",1,0))</f>
        <v>0</v>
      </c>
      <c r="AU24" s="169">
        <f>Table1[[#This Row],[Alignment Score with Commercial and State Measure Sets]]+Table1[[#This Row],[Alignment Score with Federal Measure Sets Focused on Ambulatory Care ]]+Table1[[#This Row],[Alignment Score with National Hospital Measure Sets]]+Table1[[#This Row],[Alignment Score with National Hospital and Ambulatory Measure Sets]]+Table1[[#This Row],[Alignment Score with Select State Measure Sets]]</f>
        <v>5</v>
      </c>
      <c r="AV24" s="169">
        <f>COUNTIF(Table1[[#This Row],[SIM Aligned ACO Measure Set]:[Behavioral Health Measure Set - Substance Use Treatment]],"*yes*")</f>
        <v>2</v>
      </c>
      <c r="AW24" s="169">
        <f>COUNTIF(Table1[[#This Row],[
CMMI Comprehensive Primary Care Plus (CPC+)]:[
CMS Merit-based Incentive Payment System (MIPS) - General Practice/Family Practice, Internal Medicine, and Pediatrics]],"*yes*")</f>
        <v>1</v>
      </c>
      <c r="AX24" s="169">
        <f>COUNTIF(Table1[[#This Row],[
CMS Hospital Value-Based Purchasing]:[
Joint Commission Accountability Measure List]],"*yes*")</f>
        <v>2</v>
      </c>
      <c r="AY24" s="169">
        <f>COUNTIF(Table1[[#This Row],[
Catalyst for Payment Reform Employer-Purchaser Measure Set]],"*yes*")</f>
        <v>0</v>
      </c>
      <c r="AZ24" s="169">
        <f>COUNTIF(Table1[[#This Row],[
Medi-Cal P4P Measure Set
]:[
Washington State Common Measure Set for Health Care Quality and Cost 
]],"*yes*")</f>
        <v>0</v>
      </c>
      <c r="BA24" s="269" t="s">
        <v>2278</v>
      </c>
      <c r="BB24" s="275" t="s">
        <v>2278</v>
      </c>
      <c r="BC24" s="275"/>
      <c r="BD24" s="275"/>
      <c r="BE24" s="275"/>
      <c r="BF24" s="275"/>
      <c r="BG24"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2017]],13,FALSE))=TRUE,"",VLOOKUP(Table1[[#This Row],[NQF Number]],Table48[[#All],[NQF '#]:[Washington State Common Measure Set for Health Care Quality and Cost
Version Date: CY 2017]],13,FALSE)))))</f>
        <v/>
      </c>
      <c r="BH24"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2017]],14,FALSE))=TRUE,"",VLOOKUP(Table1[[#This Row],[NQF Number]],Table48[[#All],[NQF '#]:[Washington State Common Measure Set for Health Care Quality and Cost
Version Date: CY 2017]],14,FALSE)))))</f>
        <v/>
      </c>
      <c r="BI24"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2017]],15,FALSE))=TRUE,"",VLOOKUP(Table1[[#This Row],[NQF Number]],Table48[[#All],[NQF '#]:[Washington State Common Measure Set for Health Care Quality and Cost
Version Date: CY 2017]],15,FALSE)))))</f>
        <v>Yes (Pediatric Only)</v>
      </c>
      <c r="BJ24"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2017]],16,FALSE))=TRUE,"",VLOOKUP(Table1[[#This Row],[NQF Number]],Table48[[#All],[NQF '#]:[Washington State Common Measure Set for Health Care Quality and Cost
Version Date: CY 2017]],16,FALSE)))))</f>
        <v/>
      </c>
      <c r="BK24"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2017]],17,FALSE))=TRUE,"",VLOOKUP(Table1[[#This Row],[NQF Number]],Table48[[#All],[NQF '#]:[Washington State Common Measure Set for Health Care Quality and Cost
Version Date: CY 2017]],17,FALSE)))))</f>
        <v/>
      </c>
      <c r="BL24"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2017]],18,FALSE))=TRUE,"",VLOOKUP(Table1[[#This Row],[NQF Number]],Table48[[#All],[NQF '#]:[Washington State Common Measure Set for Health Care Quality and Cost
Version Date: CY 2017]],18,FALSE)))))</f>
        <v/>
      </c>
      <c r="BM24"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2017]],19,FALSE))=TRUE,"",VLOOKUP(Table1[[#This Row],[NQF Number]],Table48[[#All],[NQF '#]:[Washington State Common Measure Set for Health Care Quality and Cost
Version Date: CY 2017]],19,FALSE)))))</f>
        <v/>
      </c>
      <c r="BN24"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2017]],22,FALSE))=TRUE,"",VLOOKUP(Table1[[#This Row],[NQF Number]],Table48[[#All],[NQF '#]:[Washington State Common Measure Set for Health Care Quality and Cost
Version Date: CY 2017]],22,FALSE)))))</f>
        <v/>
      </c>
      <c r="BO24"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2017]],23,FALSE))=TRUE,"",VLOOKUP(Table1[[#This Row],[NQF Number]],Table48[[#All],[NQF '#]:[Washington State Common Measure Set for Health Care Quality and Cost
Version Date: CY 2017]],23,FALSE)))))</f>
        <v/>
      </c>
      <c r="BP24"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2017]],24,FALSE))=TRUE,"",VLOOKUP(Table1[[#This Row],[NQF Number]],Table48[[#All],[NQF '#]:[Washington State Common Measure Set for Health Care Quality and Cost
Version Date: CY 2017]],24,FALSE)))))</f>
        <v/>
      </c>
      <c r="BQ24"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2017]],20,FALSE))=TRUE,"",VLOOKUP(Table1[[#This Row],[NQF Number]],Table48[[#All],[NQF '#]:[Washington State Common Measure Set for Health Care Quality and Cost
Version Date: CY 2017]],20,FALSE)))))</f>
        <v>Yes (2017 &amp; 2018)</v>
      </c>
      <c r="BR24"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2017]],21,FALSE))=TRUE,"",VLOOKUP(Table1[[#This Row],[NQF Number]],Table48[[#All],[NQF '#]:[Washington State Common Measure Set for Health Care Quality and Cost
Version Date: CY 2017]],21,FALSE)))))</f>
        <v>Yes</v>
      </c>
      <c r="BS24"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2017]],26,FALSE))=TRUE,"",VLOOKUP(Table1[[#This Row],[NQF Number]],Table48[[#All],[NQF '#]:[Washington State Common Measure Set for Health Care Quality and Cost
Version Date: CY 2017]],26,FALSE)))))</f>
        <v/>
      </c>
      <c r="BT24"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2017]],25,FALSE))=TRUE,"",VLOOKUP(Table1[[#This Row],[NQF Number]],Table48[[#All],[NQF '#]:[Washington State Common Measure Set for Health Care Quality and Cost
Version Date: CY 2017]],25,FALSE)))))</f>
        <v/>
      </c>
      <c r="BU24"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2017]],27,FALSE))=TRUE,"",VLOOKUP(Table1[[#This Row],[NQF Number]],Table48[[#All],[NQF '#]:[Washington State Common Measure Set for Health Care Quality and Cost
Version Date: CY 2017]],27,FALSE)))))</f>
        <v/>
      </c>
      <c r="BV24"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2017]],28,FALSE))=TRUE,"",VLOOKUP(Table1[[#This Row],[NQF Number]],Table48[[#All],[NQF '#]:[Washington State Common Measure Set for Health Care Quality and Cost
Version Date: CY 2017]],28,FALSE)))))</f>
        <v/>
      </c>
      <c r="BW24"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2017]],29,FALSE))=TRUE,"",VLOOKUP(Table1[[#This Row],[NQF Number]],Table48[[#All],[NQF '#]:[Washington State Common Measure Set for Health Care Quality and Cost
Version Date: CY 2017]],29,FALSE)))))</f>
        <v/>
      </c>
      <c r="BX24"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2017]],31,FALSE))=TRUE,"",VLOOKUP(Table1[[#This Row],[NQF Number]],Table48[[#All],[NQF '#]:[Washington State Common Measure Set for Health Care Quality and Cost
Version Date: CY 2017]],31,FALSE)))))</f>
        <v/>
      </c>
      <c r="BY24"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2017]],32,FALSE))=TRUE,"",VLOOKUP(Table1[[#This Row],[NQF Number]],Table48[[#All],[NQF '#]:[Washington State Common Measure Set for Health Care Quality and Cost
Version Date: CY 2017]],32,FALSE)))))</f>
        <v/>
      </c>
    </row>
    <row r="25" spans="1:77" ht="113.25" customHeight="1">
      <c r="A25" s="222">
        <v>20</v>
      </c>
      <c r="B25" s="49" t="str">
        <f>INDEX(Table48[[#All],[Measure Name]],MATCH(Table1[[#This Row],[NQF Number]],Table48[[#All],[NQF '#]],0))</f>
        <v>HCAHPS</v>
      </c>
      <c r="C25" s="264" t="s">
        <v>268</v>
      </c>
      <c r="D25" s="33" t="str">
        <f>INDEX(Table48[[#All],[Steward]],MATCH(Table1[[#This Row],[NQF Number]],Table48[[#All],[NQF '#]],0))</f>
        <v>Centers for Medicare &amp; Medicaid Services</v>
      </c>
      <c r="E25" s="33" t="str">
        <f>IF(INDEX(Table48[[#All],[CMS Number]],MATCH(Table1[[#This Row],[NQF Number]],Table48[[#All],[NQF '#]],0))=0,"",INDEX(Table48[[#All],[CMS Number]],MATCH(Table1[[#This Row],[NQF Number]],Table48[[#All],[NQF '#]],0)))</f>
        <v/>
      </c>
      <c r="F25" s="33" t="str">
        <f>INDEX(Table48[[#All],[Description]],MATCH(Table1[[#This Row],[NQF Number]],Table48[[#All],[NQF '#]],0))</f>
        <v>27-items survey instrument with 7 domain-level composites including: communication with doctors, communication with nurses, responsiveness of hospital staff, pain control, communication about medicines, cleanliness and quiet of the hospital environment, and discharge information</v>
      </c>
      <c r="G25" s="217" t="str">
        <f>INDEX(Table48[[#All],[Domain]],MATCH(Table1[[#This Row],[NQF Number]],Table48[[#All],[NQF '#]],0))</f>
        <v>Hospital</v>
      </c>
      <c r="H25" s="217" t="str">
        <f>INDEX(Table48[[#All],[Condition]],MATCH(Table1[[#This Row],[NQF Number]],Table48[[#All],[NQF '#]],0))</f>
        <v>NA</v>
      </c>
      <c r="I25" s="35" t="str">
        <f>INDEX(Table48[[#All],[Measure Type]],MATCH(Table1[[#This Row],[NQF Number]],Table48[[#All],[NQF '#]],0))</f>
        <v>Patient Experience</v>
      </c>
      <c r="J25" s="217" t="str">
        <f>INDEX(Table48[[#All],[Populations]],MATCH(Table1[[#This Row],[NQF Number]],Table48[[#All],[NQF '#]],0))</f>
        <v>Adult</v>
      </c>
      <c r="K25" s="35" t="str">
        <f>INDEX(Table48[[#All],[Data Source]],MATCH(Table1[[#This Row],[NQF Number]],Table48[[#All],[NQF '#]],0))</f>
        <v>Survey</v>
      </c>
      <c r="L25" s="275"/>
      <c r="M25" s="275"/>
      <c r="N25" s="276"/>
      <c r="O25" s="281" t="s">
        <v>2989</v>
      </c>
      <c r="P25" s="166">
        <f>SUM(Table1[[#This Row],[Set A]:[Set J]])</f>
        <v>0</v>
      </c>
      <c r="Q25" s="167"/>
      <c r="R25" s="167"/>
      <c r="S25" s="167"/>
      <c r="T25" s="167"/>
      <c r="U25" s="167"/>
      <c r="V25" s="167"/>
      <c r="W25" s="167"/>
      <c r="X25" s="167"/>
      <c r="Y25" s="167"/>
      <c r="Z25" s="167"/>
      <c r="AA25" s="167"/>
      <c r="AB25" s="167"/>
      <c r="AC25" s="167"/>
      <c r="AD25" s="167"/>
      <c r="AE25" s="167"/>
      <c r="AF25" s="167"/>
      <c r="AG25" s="167"/>
      <c r="AH25" s="167"/>
      <c r="AI25" s="167"/>
      <c r="AJ25" s="167"/>
      <c r="AK25" s="36">
        <f>IF(Table1[[#This Row],[Criterion A]]="yes",2,IF(Table1[[#This Row],[Criterion A]]="somewhat",1,0))</f>
        <v>0</v>
      </c>
      <c r="AL25" s="35">
        <f>IF(Table1[[#This Row],[Criterion B]]="yes",2,IF(Table1[[#This Row],[Criterion B]]="somewhat",1,0))</f>
        <v>0</v>
      </c>
      <c r="AM25" s="35">
        <f>IF(Table1[[#This Row],[Criterion C]]="yes",2,IF(Table1[[#This Row],[Criterion C]]="somewhat",1,0))</f>
        <v>0</v>
      </c>
      <c r="AN25" s="35">
        <f>IF(Table1[[#This Row],[Criterion D]]="yes",2,IF(Table1[[#This Row],[Criterion D]]="somewhat",1,0))</f>
        <v>0</v>
      </c>
      <c r="AO25" s="35">
        <f>IF(Table1[[#This Row],[Criterion E]]="yes",2,IF(Table1[[#This Row],[Criterion E]]="somewhat",1,0))</f>
        <v>0</v>
      </c>
      <c r="AP25" s="35">
        <f>IF(Table1[[#This Row],[Criterion F]]="yes",2,IF(Table1[[#This Row],[Criterion F]]="somewhat",1,0))</f>
        <v>0</v>
      </c>
      <c r="AQ25" s="35">
        <f>IF(Table1[[#This Row],[Criterion G]]="yes",2,IF(Table1[[#This Row],[Criterion G]]="somewhat",1,0))</f>
        <v>0</v>
      </c>
      <c r="AR25" s="35">
        <f>IF(Table1[[#This Row],[Criterion H]]="yes",2,IF(Table1[[#This Row],[Criterion H]]="somewhat",1,0))</f>
        <v>0</v>
      </c>
      <c r="AS25" s="35">
        <f>IF(Table1[[#This Row],[Criterion I]]="yes",2,IF(Table1[[#This Row],[Criterion I]]="somewhat",1,0))</f>
        <v>0</v>
      </c>
      <c r="AT25" s="35">
        <f>IF(Table1[[#This Row],[Criterion J]]="yes",2,IF(Table1[[#This Row],[Criterion J]]="somewhat",1,0))</f>
        <v>0</v>
      </c>
      <c r="AU25" s="169">
        <f>Table1[[#This Row],[Alignment Score with Commercial and State Measure Sets]]+Table1[[#This Row],[Alignment Score with Federal Measure Sets Focused on Ambulatory Care ]]+Table1[[#This Row],[Alignment Score with National Hospital Measure Sets]]+Table1[[#This Row],[Alignment Score with National Hospital and Ambulatory Measure Sets]]+Table1[[#This Row],[Alignment Score with Select State Measure Sets]]</f>
        <v>7</v>
      </c>
      <c r="AV25" s="169">
        <f>COUNTIF(Table1[[#This Row],[SIM Aligned ACO Measure Set]:[Behavioral Health Measure Set - Substance Use Treatment]],"*yes*")</f>
        <v>2</v>
      </c>
      <c r="AW25" s="169">
        <f>COUNTIF(Table1[[#This Row],[
CMMI Comprehensive Primary Care Plus (CPC+)]:[
CMS Merit-based Incentive Payment System (MIPS) - General Practice/Family Practice, Internal Medicine, and Pediatrics]],"*yes*")</f>
        <v>1</v>
      </c>
      <c r="AX25" s="169">
        <f>COUNTIF(Table1[[#This Row],[
CMS Hospital Value-Based Purchasing]:[
Joint Commission Accountability Measure List]],"*yes*")</f>
        <v>2</v>
      </c>
      <c r="AY25" s="169">
        <f>COUNTIF(Table1[[#This Row],[
Catalyst for Payment Reform Employer-Purchaser Measure Set]],"*yes*")</f>
        <v>1</v>
      </c>
      <c r="AZ25" s="169">
        <f>COUNTIF(Table1[[#This Row],[
Medi-Cal P4P Measure Set
]:[
Washington State Common Measure Set for Health Care Quality and Cost 
]],"*yes*")</f>
        <v>1</v>
      </c>
      <c r="BA25" s="269" t="s">
        <v>2278</v>
      </c>
      <c r="BB25" s="275" t="s">
        <v>2274</v>
      </c>
      <c r="BC25" s="275"/>
      <c r="BD25" s="275"/>
      <c r="BE25" s="275"/>
      <c r="BF25" s="275"/>
      <c r="BG25"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2017]],13,FALSE))=TRUE,"",VLOOKUP(Table1[[#This Row],[NQF Number]],Table48[[#All],[NQF '#]:[Washington State Common Measure Set for Health Care Quality and Cost
Version Date: CY 2017]],13,FALSE)))))</f>
        <v/>
      </c>
      <c r="BH25"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2017]],14,FALSE))=TRUE,"",VLOOKUP(Table1[[#This Row],[NQF Number]],Table48[[#All],[NQF '#]:[Washington State Common Measure Set for Health Care Quality and Cost
Version Date: CY 2017]],14,FALSE)))))</f>
        <v>Yes</v>
      </c>
      <c r="BI25"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2017]],15,FALSE))=TRUE,"",VLOOKUP(Table1[[#This Row],[NQF Number]],Table48[[#All],[NQF '#]:[Washington State Common Measure Set for Health Care Quality and Cost
Version Date: CY 2017]],15,FALSE)))))</f>
        <v/>
      </c>
      <c r="BJ25"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2017]],16,FALSE))=TRUE,"",VLOOKUP(Table1[[#This Row],[NQF Number]],Table48[[#All],[NQF '#]:[Washington State Common Measure Set for Health Care Quality and Cost
Version Date: CY 2017]],16,FALSE)))))</f>
        <v/>
      </c>
      <c r="BK25"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2017]],17,FALSE))=TRUE,"",VLOOKUP(Table1[[#This Row],[NQF Number]],Table48[[#All],[NQF '#]:[Washington State Common Measure Set for Health Care Quality and Cost
Version Date: CY 2017]],17,FALSE)))))</f>
        <v/>
      </c>
      <c r="BL25"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2017]],18,FALSE))=TRUE,"",VLOOKUP(Table1[[#This Row],[NQF Number]],Table48[[#All],[NQF '#]:[Washington State Common Measure Set for Health Care Quality and Cost
Version Date: CY 2017]],18,FALSE)))))</f>
        <v/>
      </c>
      <c r="BM25"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2017]],19,FALSE))=TRUE,"",VLOOKUP(Table1[[#This Row],[NQF Number]],Table48[[#All],[NQF '#]:[Washington State Common Measure Set for Health Care Quality and Cost
Version Date: CY 2017]],19,FALSE)))))</f>
        <v/>
      </c>
      <c r="BN25"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2017]],22,FALSE))=TRUE,"",VLOOKUP(Table1[[#This Row],[NQF Number]],Table48[[#All],[NQF '#]:[Washington State Common Measure Set for Health Care Quality and Cost
Version Date: CY 2017]],22,FALSE)))))</f>
        <v/>
      </c>
      <c r="BO25"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2017]],23,FALSE))=TRUE,"",VLOOKUP(Table1[[#This Row],[NQF Number]],Table48[[#All],[NQF '#]:[Washington State Common Measure Set for Health Care Quality and Cost
Version Date: CY 2017]],23,FALSE)))))</f>
        <v/>
      </c>
      <c r="BP25"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2017]],24,FALSE))=TRUE,"",VLOOKUP(Table1[[#This Row],[NQF Number]],Table48[[#All],[NQF '#]:[Washington State Common Measure Set for Health Care Quality and Cost
Version Date: CY 2017]],24,FALSE)))))</f>
        <v/>
      </c>
      <c r="BQ25"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2017]],20,FALSE))=TRUE,"",VLOOKUP(Table1[[#This Row],[NQF Number]],Table48[[#All],[NQF '#]:[Washington State Common Measure Set for Health Care Quality and Cost
Version Date: CY 2017]],20,FALSE)))))</f>
        <v>Yes (2017 &amp; 2018: Communication with Nurses, Communication with Doctors, Responsiveness of Hospital Staff, Pain Management, Communication about Medicines, Cleanliness and Quietness of Hospital Environment, Discharge Information, Overall Rating of Hospital;
2018 only: 3-Item Care Transition)</v>
      </c>
      <c r="BR25"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2017]],21,FALSE))=TRUE,"",VLOOKUP(Table1[[#This Row],[NQF Number]],Table48[[#All],[NQF '#]:[Washington State Common Measure Set for Health Care Quality and Cost
Version Date: CY 2017]],21,FALSE)))))</f>
        <v>Yes</v>
      </c>
      <c r="BS25"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2017]],26,FALSE))=TRUE,"",VLOOKUP(Table1[[#This Row],[NQF Number]],Table48[[#All],[NQF '#]:[Washington State Common Measure Set for Health Care Quality and Cost
Version Date: CY 2017]],26,FALSE)))))</f>
        <v/>
      </c>
      <c r="BT25"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2017]],25,FALSE))=TRUE,"",VLOOKUP(Table1[[#This Row],[NQF Number]],Table48[[#All],[NQF '#]:[Washington State Common Measure Set for Health Care Quality and Cost
Version Date: CY 2017]],25,FALSE)))))</f>
        <v>Yes</v>
      </c>
      <c r="BU25"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2017]],27,FALSE))=TRUE,"",VLOOKUP(Table1[[#This Row],[NQF Number]],Table48[[#All],[NQF '#]:[Washington State Common Measure Set for Health Care Quality and Cost
Version Date: CY 2017]],27,FALSE)))))</f>
        <v/>
      </c>
      <c r="BV25"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2017]],28,FALSE))=TRUE,"",VLOOKUP(Table1[[#This Row],[NQF Number]],Table48[[#All],[NQF '#]:[Washington State Common Measure Set for Health Care Quality and Cost
Version Date: CY 2017]],28,FALSE)))))</f>
        <v/>
      </c>
      <c r="BW25"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2017]],29,FALSE))=TRUE,"",VLOOKUP(Table1[[#This Row],[NQF Number]],Table48[[#All],[NQF '#]:[Washington State Common Measure Set for Health Care Quality and Cost
Version Date: CY 2017]],29,FALSE)))))</f>
        <v/>
      </c>
      <c r="BX25"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2017]],31,FALSE))=TRUE,"",VLOOKUP(Table1[[#This Row],[NQF Number]],Table48[[#All],[NQF '#]:[Washington State Common Measure Set for Health Care Quality and Cost
Version Date: CY 2017]],31,FALSE)))))</f>
        <v/>
      </c>
      <c r="BY25"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2017]],32,FALSE))=TRUE,"",VLOOKUP(Table1[[#This Row],[NQF Number]],Table48[[#All],[NQF '#]:[Washington State Common Measure Set for Health Care Quality and Cost
Version Date: CY 2017]],32,FALSE)))))</f>
        <v>Yes (Discharge Information, Medicines Explained)</v>
      </c>
    </row>
    <row r="26" spans="1:77" ht="113.25" customHeight="1">
      <c r="A26" s="161">
        <v>21</v>
      </c>
      <c r="B26" s="49" t="str">
        <f>INDEX(Table48[[#All],[Measure Name]],MATCH(Table1[[#This Row],[NQF Number]],Table48[[#All],[NQF '#]],0))</f>
        <v>READM-30-HF: Heart Failure Readmit</v>
      </c>
      <c r="C26" s="265" t="s">
        <v>280</v>
      </c>
      <c r="D26" s="33" t="str">
        <f>INDEX(Table48[[#All],[Steward]],MATCH(Table1[[#This Row],[NQF Number]],Table48[[#All],[NQF '#]],0))</f>
        <v>Centers for Medicare &amp; Medicaid Services</v>
      </c>
      <c r="E26" s="33" t="str">
        <f>IF(INDEX(Table48[[#All],[CMS Number]],MATCH(Table1[[#This Row],[NQF Number]],Table48[[#All],[NQF '#]],0))=0,"",INDEX(Table48[[#All],[CMS Number]],MATCH(Table1[[#This Row],[NQF Number]],Table48[[#All],[NQF '#]],0)))</f>
        <v/>
      </c>
      <c r="F26" s="33" t="str">
        <f>INDEX(Table48[[#All],[Description]],MATCH(Table1[[#This Row],[NQF Number]],Table48[[#All],[NQF '#]],0))</f>
        <v>The measure estimates a hospital-level 30-day risk-standardized readmission rate (RSRR) for patients discharged from the hospital with a principal diagnosis of heart failure (HF). The outcome is defined as readmission for any cause within 30 days of the discharge date for the index hospitalization, excluding a specified set of planned readmissions. The target population is patients aged 18 years and older. CMS annually reports the measure for individuals who are 65 years and older and are either Medicare fee-for-service (FFS) beneficiaries hospitalized in non-federal hospitals or patients hospitalized in Department of Veterans Affairs (VA) facilities. 
The primary update to this measure since it was last reviewed at NQF is the addition of specifications for planned readmissions as described within this application and in the accompanying report Re-specifying the Hospital 30-Day Acute Myocardial Infarction, Heart Failure, and Total Hip/Knee Arthroplasty Readmission Measures by adding a Planned Readmission Algorithm.</v>
      </c>
      <c r="G26" s="217" t="str">
        <f>INDEX(Table48[[#All],[Domain]],MATCH(Table1[[#This Row],[NQF Number]],Table48[[#All],[NQF '#]],0))</f>
        <v>Hospital</v>
      </c>
      <c r="H26" s="217" t="str">
        <f>INDEX(Table48[[#All],[Condition]],MATCH(Table1[[#This Row],[NQF Number]],Table48[[#All],[NQF '#]],0))</f>
        <v>Cardiovascular</v>
      </c>
      <c r="I26" s="34" t="str">
        <f>INDEX(Table48[[#All],[Measure Type]],MATCH(Table1[[#This Row],[NQF Number]],Table48[[#All],[NQF '#]],0))</f>
        <v>Outcome</v>
      </c>
      <c r="J26" s="217" t="str">
        <f>INDEX(Table48[[#All],[Populations]],MATCH(Table1[[#This Row],[NQF Number]],Table48[[#All],[NQF '#]],0))</f>
        <v>Adult</v>
      </c>
      <c r="K26" s="35" t="str">
        <f>INDEX(Table48[[#All],[Data Source]],MATCH(Table1[[#This Row],[NQF Number]],Table48[[#All],[NQF '#]],0))</f>
        <v>Claims</v>
      </c>
      <c r="L26" s="269"/>
      <c r="M26" s="269"/>
      <c r="N26" s="279"/>
      <c r="O26" s="281" t="s">
        <v>3046</v>
      </c>
      <c r="P26" s="166">
        <f>SUM(Table1[[#This Row],[Set A]:[Set J]])</f>
        <v>0</v>
      </c>
      <c r="Q26" s="167"/>
      <c r="R26" s="167"/>
      <c r="S26" s="167"/>
      <c r="T26" s="167"/>
      <c r="U26" s="167"/>
      <c r="V26" s="167"/>
      <c r="W26" s="167"/>
      <c r="X26" s="167"/>
      <c r="Y26" s="167"/>
      <c r="Z26" s="167"/>
      <c r="AA26" s="167"/>
      <c r="AB26" s="167"/>
      <c r="AC26" s="167"/>
      <c r="AD26" s="167"/>
      <c r="AE26" s="167"/>
      <c r="AF26" s="167"/>
      <c r="AG26" s="167"/>
      <c r="AH26" s="167"/>
      <c r="AI26" s="167"/>
      <c r="AJ26" s="167"/>
      <c r="AK26" s="36">
        <f>IF(Table1[[#This Row],[Criterion A]]="yes",2,IF(Table1[[#This Row],[Criterion A]]="somewhat",1,0))</f>
        <v>0</v>
      </c>
      <c r="AL26" s="35">
        <f>IF(Table1[[#This Row],[Criterion B]]="yes",2,IF(Table1[[#This Row],[Criterion B]]="somewhat",1,0))</f>
        <v>0</v>
      </c>
      <c r="AM26" s="35">
        <f>IF(Table1[[#This Row],[Criterion C]]="yes",2,IF(Table1[[#This Row],[Criterion C]]="somewhat",1,0))</f>
        <v>0</v>
      </c>
      <c r="AN26" s="35">
        <f>IF(Table1[[#This Row],[Criterion D]]="yes",2,IF(Table1[[#This Row],[Criterion D]]="somewhat",1,0))</f>
        <v>0</v>
      </c>
      <c r="AO26" s="35">
        <f>IF(Table1[[#This Row],[Criterion E]]="yes",2,IF(Table1[[#This Row],[Criterion E]]="somewhat",1,0))</f>
        <v>0</v>
      </c>
      <c r="AP26" s="35">
        <f>IF(Table1[[#This Row],[Criterion F]]="yes",2,IF(Table1[[#This Row],[Criterion F]]="somewhat",1,0))</f>
        <v>0</v>
      </c>
      <c r="AQ26" s="35">
        <f>IF(Table1[[#This Row],[Criterion G]]="yes",2,IF(Table1[[#This Row],[Criterion G]]="somewhat",1,0))</f>
        <v>0</v>
      </c>
      <c r="AR26" s="35">
        <f>IF(Table1[[#This Row],[Criterion H]]="yes",2,IF(Table1[[#This Row],[Criterion H]]="somewhat",1,0))</f>
        <v>0</v>
      </c>
      <c r="AS26" s="35">
        <f>IF(Table1[[#This Row],[Criterion I]]="yes",2,IF(Table1[[#This Row],[Criterion I]]="somewhat",1,0))</f>
        <v>0</v>
      </c>
      <c r="AT26" s="35">
        <f>IF(Table1[[#This Row],[Criterion J]]="yes",2,IF(Table1[[#This Row],[Criterion J]]="somewhat",1,0))</f>
        <v>0</v>
      </c>
      <c r="AU26" s="169">
        <f>Table1[[#This Row],[Alignment Score with Commercial and State Measure Sets]]+Table1[[#This Row],[Alignment Score with Federal Measure Sets Focused on Ambulatory Care ]]+Table1[[#This Row],[Alignment Score with National Hospital Measure Sets]]+Table1[[#This Row],[Alignment Score with National Hospital and Ambulatory Measure Sets]]+Table1[[#This Row],[Alignment Score with Select State Measure Sets]]</f>
        <v>3</v>
      </c>
      <c r="AV26" s="169">
        <f>COUNTIF(Table1[[#This Row],[SIM Aligned ACO Measure Set]:[Behavioral Health Measure Set - Substance Use Treatment]],"*yes*")</f>
        <v>2</v>
      </c>
      <c r="AW26" s="169">
        <f>COUNTIF(Table1[[#This Row],[
CMMI Comprehensive Primary Care Plus (CPC+)]:[
CMS Merit-based Incentive Payment System (MIPS) - General Practice/Family Practice, Internal Medicine, and Pediatrics]],"*yes*")</f>
        <v>0</v>
      </c>
      <c r="AX26" s="169">
        <f>COUNTIF(Table1[[#This Row],[
CMS Hospital Value-Based Purchasing]:[
Joint Commission Accountability Measure List]],"*yes*")</f>
        <v>1</v>
      </c>
      <c r="AY26" s="169">
        <f>COUNTIF(Table1[[#This Row],[
Catalyst for Payment Reform Employer-Purchaser Measure Set]],"*yes*")</f>
        <v>0</v>
      </c>
      <c r="AZ26" s="169">
        <f>COUNTIF(Table1[[#This Row],[
Medi-Cal P4P Measure Set
]:[
Washington State Common Measure Set for Health Care Quality and Cost 
]],"*yes*")</f>
        <v>0</v>
      </c>
      <c r="BA26" s="269" t="s">
        <v>2278</v>
      </c>
      <c r="BB26" s="269" t="s">
        <v>2278</v>
      </c>
      <c r="BC26" s="269"/>
      <c r="BD26" s="269"/>
      <c r="BE26" s="275"/>
      <c r="BF26" s="275"/>
      <c r="BG26"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2017]],13,FALSE))=TRUE,"",VLOOKUP(Table1[[#This Row],[NQF Number]],Table48[[#All],[NQF '#]:[Washington State Common Measure Set for Health Care Quality and Cost
Version Date: CY 2017]],13,FALSE)))))</f>
        <v/>
      </c>
      <c r="BH26"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2017]],14,FALSE))=TRUE,"",VLOOKUP(Table1[[#This Row],[NQF Number]],Table48[[#All],[NQF '#]:[Washington State Common Measure Set for Health Care Quality and Cost
Version Date: CY 2017]],14,FALSE)))))</f>
        <v/>
      </c>
      <c r="BI26"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2017]],15,FALSE))=TRUE,"",VLOOKUP(Table1[[#This Row],[NQF Number]],Table48[[#All],[NQF '#]:[Washington State Common Measure Set for Health Care Quality and Cost
Version Date: CY 2017]],15,FALSE)))))</f>
        <v/>
      </c>
      <c r="BJ26"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2017]],16,FALSE))=TRUE,"",VLOOKUP(Table1[[#This Row],[NQF Number]],Table48[[#All],[NQF '#]:[Washington State Common Measure Set for Health Care Quality and Cost
Version Date: CY 2017]],16,FALSE)))))</f>
        <v/>
      </c>
      <c r="BK26"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2017]],17,FALSE))=TRUE,"",VLOOKUP(Table1[[#This Row],[NQF Number]],Table48[[#All],[NQF '#]:[Washington State Common Measure Set for Health Care Quality and Cost
Version Date: CY 2017]],17,FALSE)))))</f>
        <v/>
      </c>
      <c r="BL26"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2017]],18,FALSE))=TRUE,"",VLOOKUP(Table1[[#This Row],[NQF Number]],Table48[[#All],[NQF '#]:[Washington State Common Measure Set for Health Care Quality and Cost
Version Date: CY 2017]],18,FALSE)))))</f>
        <v/>
      </c>
      <c r="BM26"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2017]],19,FALSE))=TRUE,"",VLOOKUP(Table1[[#This Row],[NQF Number]],Table48[[#All],[NQF '#]:[Washington State Common Measure Set for Health Care Quality and Cost
Version Date: CY 2017]],19,FALSE)))))</f>
        <v/>
      </c>
      <c r="BN26"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2017]],22,FALSE))=TRUE,"",VLOOKUP(Table1[[#This Row],[NQF Number]],Table48[[#All],[NQF '#]:[Washington State Common Measure Set for Health Care Quality and Cost
Version Date: CY 2017]],22,FALSE)))))</f>
        <v/>
      </c>
      <c r="BO26"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2017]],23,FALSE))=TRUE,"",VLOOKUP(Table1[[#This Row],[NQF Number]],Table48[[#All],[NQF '#]:[Washington State Common Measure Set for Health Care Quality and Cost
Version Date: CY 2017]],23,FALSE)))))</f>
        <v/>
      </c>
      <c r="BP26"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2017]],24,FALSE))=TRUE,"",VLOOKUP(Table1[[#This Row],[NQF Number]],Table48[[#All],[NQF '#]:[Washington State Common Measure Set for Health Care Quality and Cost
Version Date: CY 2017]],24,FALSE)))))</f>
        <v/>
      </c>
      <c r="BQ26"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2017]],20,FALSE))=TRUE,"",VLOOKUP(Table1[[#This Row],[NQF Number]],Table48[[#All],[NQF '#]:[Washington State Common Measure Set for Health Care Quality and Cost
Version Date: CY 2017]],20,FALSE)))))</f>
        <v/>
      </c>
      <c r="BR26"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2017]],21,FALSE))=TRUE,"",VLOOKUP(Table1[[#This Row],[NQF Number]],Table48[[#All],[NQF '#]:[Washington State Common Measure Set for Health Care Quality and Cost
Version Date: CY 2017]],21,FALSE)))))</f>
        <v>Yes</v>
      </c>
      <c r="BS26"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2017]],26,FALSE))=TRUE,"",VLOOKUP(Table1[[#This Row],[NQF Number]],Table48[[#All],[NQF '#]:[Washington State Common Measure Set for Health Care Quality and Cost
Version Date: CY 2017]],26,FALSE)))))</f>
        <v/>
      </c>
      <c r="BT26"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2017]],25,FALSE))=TRUE,"",VLOOKUP(Table1[[#This Row],[NQF Number]],Table48[[#All],[NQF '#]:[Washington State Common Measure Set for Health Care Quality and Cost
Version Date: CY 2017]],25,FALSE)))))</f>
        <v/>
      </c>
      <c r="BU26"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2017]],27,FALSE))=TRUE,"",VLOOKUP(Table1[[#This Row],[NQF Number]],Table48[[#All],[NQF '#]:[Washington State Common Measure Set for Health Care Quality and Cost
Version Date: CY 2017]],27,FALSE)))))</f>
        <v/>
      </c>
      <c r="BV26"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2017]],28,FALSE))=TRUE,"",VLOOKUP(Table1[[#This Row],[NQF Number]],Table48[[#All],[NQF '#]:[Washington State Common Measure Set for Health Care Quality and Cost
Version Date: CY 2017]],28,FALSE)))))</f>
        <v/>
      </c>
      <c r="BW26"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2017]],29,FALSE))=TRUE,"",VLOOKUP(Table1[[#This Row],[NQF Number]],Table48[[#All],[NQF '#]:[Washington State Common Measure Set for Health Care Quality and Cost
Version Date: CY 2017]],29,FALSE)))))</f>
        <v/>
      </c>
      <c r="BX26"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2017]],31,FALSE))=TRUE,"",VLOOKUP(Table1[[#This Row],[NQF Number]],Table48[[#All],[NQF '#]:[Washington State Common Measure Set for Health Care Quality and Cost
Version Date: CY 2017]],31,FALSE)))))</f>
        <v/>
      </c>
      <c r="BY26"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2017]],32,FALSE))=TRUE,"",VLOOKUP(Table1[[#This Row],[NQF Number]],Table48[[#All],[NQF '#]:[Washington State Common Measure Set for Health Care Quality and Cost
Version Date: CY 2017]],32,FALSE)))))</f>
        <v/>
      </c>
    </row>
    <row r="27" spans="1:77" ht="133.5" customHeight="1">
      <c r="A27" s="161">
        <v>22</v>
      </c>
      <c r="B27" s="162" t="str">
        <f>INDEX(Table48[[#All],[Measure Name]],MATCH(Table1[[#This Row],[NQF Number]],Table48[[#All],[NQF '#]],0))</f>
        <v>Screening for Clinical Depression and Follow-Up Plan</v>
      </c>
      <c r="C27" s="265" t="s">
        <v>46</v>
      </c>
      <c r="D27" s="163" t="str">
        <f>INDEX(Table48[[#All],[Steward]],MATCH(Table1[[#This Row],[NQF Number]],Table48[[#All],[NQF '#]],0))</f>
        <v>Centers for Medicare &amp; Medicaid Services</v>
      </c>
      <c r="E27" s="163" t="str">
        <f>IF(INDEX(Table48[[#All],[CMS Number]],MATCH(Table1[[#This Row],[NQF Number]],Table48[[#All],[NQF '#]],0))=0,"",INDEX(Table48[[#All],[CMS Number]],MATCH(Table1[[#This Row],[NQF Number]],Table48[[#All],[NQF '#]],0)))</f>
        <v>CMS2</v>
      </c>
      <c r="F27" s="163" t="str">
        <f>INDEX(Table48[[#All],[Description]],MATCH(Table1[[#This Row],[NQF Number]],Table48[[#All],[NQF '#]],0))</f>
        <v>Percentage of patients aged 12 years and older screened for clinical depression on the date of the encounter using an age appropriate standardized depression screening tool AND if positive, a follow up plan is documented on the date of the positive screen</v>
      </c>
      <c r="G27" s="217" t="str">
        <f>INDEX(Table48[[#All],[Domain]],MATCH(Table1[[#This Row],[NQF Number]],Table48[[#All],[NQF '#]],0))</f>
        <v>Prevention</v>
      </c>
      <c r="H27" s="217" t="str">
        <f>INDEX(Table48[[#All],[Condition]],MATCH(Table1[[#This Row],[NQF Number]],Table48[[#All],[NQF '#]],0))</f>
        <v>Mental Health</v>
      </c>
      <c r="I27" s="34" t="str">
        <f>INDEX(Table48[[#All],[Measure Type]],MATCH(Table1[[#This Row],[NQF Number]],Table48[[#All],[NQF '#]],0))</f>
        <v>Process</v>
      </c>
      <c r="J27" s="217" t="str">
        <f>INDEX(Table48[[#All],[Populations]],MATCH(Table1[[#This Row],[NQF Number]],Table48[[#All],[NQF '#]],0))</f>
        <v>All Ages</v>
      </c>
      <c r="K27" s="35" t="s">
        <v>3044</v>
      </c>
      <c r="L27" s="35" t="s">
        <v>3056</v>
      </c>
      <c r="M27" s="269"/>
      <c r="N27" s="279"/>
      <c r="O27" s="280" t="s">
        <v>3054</v>
      </c>
      <c r="P27" s="166">
        <f>SUM(Table1[[#This Row],[Set A]:[Set J]])</f>
        <v>0</v>
      </c>
      <c r="Q27" s="167"/>
      <c r="R27" s="167"/>
      <c r="S27" s="167"/>
      <c r="T27" s="167"/>
      <c r="U27" s="167"/>
      <c r="V27" s="167"/>
      <c r="W27" s="167"/>
      <c r="X27" s="167"/>
      <c r="Y27" s="167"/>
      <c r="Z27" s="167"/>
      <c r="AA27" s="167"/>
      <c r="AB27" s="167"/>
      <c r="AC27" s="167"/>
      <c r="AD27" s="167"/>
      <c r="AE27" s="167"/>
      <c r="AF27" s="167"/>
      <c r="AG27" s="167"/>
      <c r="AH27" s="167"/>
      <c r="AI27" s="167"/>
      <c r="AJ27" s="167"/>
      <c r="AK27" s="168">
        <f>IF(Table1[[#This Row],[Criterion A]]="yes",2,IF(Table1[[#This Row],[Criterion A]]="somewhat",1,0))</f>
        <v>0</v>
      </c>
      <c r="AL27" s="165">
        <f>IF(Table1[[#This Row],[Criterion B]]="yes",2,IF(Table1[[#This Row],[Criterion B]]="somewhat",1,0))</f>
        <v>0</v>
      </c>
      <c r="AM27" s="165">
        <f>IF(Table1[[#This Row],[Criterion C]]="yes",2,IF(Table1[[#This Row],[Criterion C]]="somewhat",1,0))</f>
        <v>0</v>
      </c>
      <c r="AN27" s="165">
        <f>IF(Table1[[#This Row],[Criterion D]]="yes",2,IF(Table1[[#This Row],[Criterion D]]="somewhat",1,0))</f>
        <v>0</v>
      </c>
      <c r="AO27" s="165">
        <f>IF(Table1[[#This Row],[Criterion E]]="yes",2,IF(Table1[[#This Row],[Criterion E]]="somewhat",1,0))</f>
        <v>0</v>
      </c>
      <c r="AP27" s="165">
        <f>IF(Table1[[#This Row],[Criterion F]]="yes",2,IF(Table1[[#This Row],[Criterion F]]="somewhat",1,0))</f>
        <v>0</v>
      </c>
      <c r="AQ27" s="165">
        <f>IF(Table1[[#This Row],[Criterion G]]="yes",2,IF(Table1[[#This Row],[Criterion G]]="somewhat",1,0))</f>
        <v>0</v>
      </c>
      <c r="AR27" s="165">
        <f>IF(Table1[[#This Row],[Criterion H]]="yes",2,IF(Table1[[#This Row],[Criterion H]]="somewhat",1,0))</f>
        <v>0</v>
      </c>
      <c r="AS27" s="165">
        <f>IF(Table1[[#This Row],[Criterion I]]="yes",2,IF(Table1[[#This Row],[Criterion I]]="somewhat",1,0))</f>
        <v>0</v>
      </c>
      <c r="AT27" s="165">
        <f>IF(Table1[[#This Row],[Criterion J]]="yes",2,IF(Table1[[#This Row],[Criterion J]]="somewhat",1,0))</f>
        <v>0</v>
      </c>
      <c r="AU27" s="169">
        <f>Table1[[#This Row],[Alignment Score with Commercial and State Measure Sets]]+Table1[[#This Row],[Alignment Score with Federal Measure Sets Focused on Ambulatory Care ]]+Table1[[#This Row],[Alignment Score with National Hospital Measure Sets]]+Table1[[#This Row],[Alignment Score with National Hospital and Ambulatory Measure Sets]]+Table1[[#This Row],[Alignment Score with Select State Measure Sets]]</f>
        <v>12</v>
      </c>
      <c r="AV27" s="169">
        <f>COUNTIF(Table1[[#This Row],[SIM Aligned ACO Measure Set]:[Behavioral Health Measure Set - Substance Use Treatment]],"*yes*")</f>
        <v>2</v>
      </c>
      <c r="AW27" s="169">
        <f>COUNTIF(Table1[[#This Row],[
CMMI Comprehensive Primary Care Plus (CPC+)]:[
CMS Merit-based Incentive Payment System (MIPS) - General Practice/Family Practice, Internal Medicine, and Pediatrics]],"*yes*")</f>
        <v>6</v>
      </c>
      <c r="AX27" s="169">
        <f>COUNTIF(Table1[[#This Row],[
CMS Hospital Value-Based Purchasing]:[
Joint Commission Accountability Measure List]],"*yes*")</f>
        <v>0</v>
      </c>
      <c r="AY27" s="169">
        <f>COUNTIF(Table1[[#This Row],[
Catalyst for Payment Reform Employer-Purchaser Measure Set]],"*yes*")</f>
        <v>1</v>
      </c>
      <c r="AZ27" s="169">
        <f>COUNTIF(Table1[[#This Row],[
Medi-Cal P4P Measure Set
]:[
Washington State Common Measure Set for Health Care Quality and Cost 
]],"*yes*")</f>
        <v>3</v>
      </c>
      <c r="BA27" s="269" t="s">
        <v>2274</v>
      </c>
      <c r="BB27" s="269"/>
      <c r="BC27" s="35" t="s">
        <v>3051</v>
      </c>
      <c r="BD27" s="269"/>
      <c r="BE27" s="269"/>
      <c r="BF27" s="269"/>
      <c r="BG27"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2017]],13,FALSE))=TRUE,"",VLOOKUP(Table1[[#This Row],[NQF Number]],Table48[[#All],[NQF '#]:[Washington State Common Measure Set for Health Care Quality and Cost
Version Date: CY 2017]],13,FALSE)))))</f>
        <v/>
      </c>
      <c r="BH27"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2017]],14,FALSE))=TRUE,"",VLOOKUP(Table1[[#This Row],[NQF Number]],Table48[[#All],[NQF '#]:[Washington State Common Measure Set for Health Care Quality and Cost
Version Date: CY 2017]],14,FALSE)))))</f>
        <v>Yes</v>
      </c>
      <c r="BI27"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2017]],15,FALSE))=TRUE,"",VLOOKUP(Table1[[#This Row],[NQF Number]],Table48[[#All],[NQF '#]:[Washington State Common Measure Set for Health Care Quality and Cost
Version Date: CY 2017]],15,FALSE)))))</f>
        <v/>
      </c>
      <c r="BJ27"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2017]],16,FALSE))=TRUE,"",VLOOKUP(Table1[[#This Row],[NQF Number]],Table48[[#All],[NQF '#]:[Washington State Common Measure Set for Health Care Quality and Cost
Version Date: CY 2017]],16,FALSE)))))</f>
        <v>Yes</v>
      </c>
      <c r="BK27"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2017]],17,FALSE))=TRUE,"",VLOOKUP(Table1[[#This Row],[NQF Number]],Table48[[#All],[NQF '#]:[Washington State Common Measure Set for Health Care Quality and Cost
Version Date: CY 2017]],17,FALSE)))))</f>
        <v/>
      </c>
      <c r="BL27"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2017]],18,FALSE))=TRUE,"",VLOOKUP(Table1[[#This Row],[NQF Number]],Table48[[#All],[NQF '#]:[Washington State Common Measure Set for Health Care Quality and Cost
Version Date: CY 2017]],18,FALSE)))))</f>
        <v>Yes</v>
      </c>
      <c r="BM27"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2017]],19,FALSE))=TRUE,"",VLOOKUP(Table1[[#This Row],[NQF Number]],Table48[[#All],[NQF '#]:[Washington State Common Measure Set for Health Care Quality and Cost
Version Date: CY 2017]],19,FALSE)))))</f>
        <v>Yes</v>
      </c>
      <c r="BN27"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2017]],22,FALSE))=TRUE,"",VLOOKUP(Table1[[#This Row],[NQF Number]],Table48[[#All],[NQF '#]:[Washington State Common Measure Set for Health Care Quality and Cost
Version Date: CY 2017]],22,FALSE)))))</f>
        <v/>
      </c>
      <c r="BO27"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2017]],23,FALSE))=TRUE,"",VLOOKUP(Table1[[#This Row],[NQF Number]],Table48[[#All],[NQF '#]:[Washington State Common Measure Set for Health Care Quality and Cost
Version Date: CY 2017]],23,FALSE)))))</f>
        <v>Yes (ACO-18 and PREV-12)</v>
      </c>
      <c r="BP27"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2017]],24,FALSE))=TRUE,"",VLOOKUP(Table1[[#This Row],[NQF Number]],Table48[[#All],[NQF '#]:[Washington State Common Measure Set for Health Care Quality and Cost
Version Date: CY 2017]],24,FALSE)))))</f>
        <v>Yes (General Practice/Family Medicine, Internal Medicine, and Pediatrics)</v>
      </c>
      <c r="BQ27"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2017]],20,FALSE))=TRUE,"",VLOOKUP(Table1[[#This Row],[NQF Number]],Table48[[#All],[NQF '#]:[Washington State Common Measure Set for Health Care Quality and Cost
Version Date: CY 2017]],20,FALSE)))))</f>
        <v/>
      </c>
      <c r="BR27"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2017]],21,FALSE))=TRUE,"",VLOOKUP(Table1[[#This Row],[NQF Number]],Table48[[#All],[NQF '#]:[Washington State Common Measure Set for Health Care Quality and Cost
Version Date: CY 2017]],21,FALSE)))))</f>
        <v/>
      </c>
      <c r="BS27"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2017]],26,FALSE))=TRUE,"",VLOOKUP(Table1[[#This Row],[NQF Number]],Table48[[#All],[NQF '#]:[Washington State Common Measure Set for Health Care Quality and Cost
Version Date: CY 2017]],26,FALSE)))))</f>
        <v/>
      </c>
      <c r="BT27"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2017]],25,FALSE))=TRUE,"",VLOOKUP(Table1[[#This Row],[NQF Number]],Table48[[#All],[NQF '#]:[Washington State Common Measure Set for Health Care Quality and Cost
Version Date: CY 2017]],25,FALSE)))))</f>
        <v>Yes</v>
      </c>
      <c r="BU27"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2017]],27,FALSE))=TRUE,"",VLOOKUP(Table1[[#This Row],[NQF Number]],Table48[[#All],[NQF '#]:[Washington State Common Measure Set for Health Care Quality and Cost
Version Date: CY 2017]],27,FALSE)))))</f>
        <v/>
      </c>
      <c r="BV27"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2017]],28,FALSE))=TRUE,"",VLOOKUP(Table1[[#This Row],[NQF Number]],Table48[[#All],[NQF '#]:[Washington State Common Measure Set for Health Care Quality and Cost
Version Date: CY 2017]],28,FALSE)))))</f>
        <v>Yes</v>
      </c>
      <c r="BW27"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2017]],29,FALSE))=TRUE,"",VLOOKUP(Table1[[#This Row],[NQF Number]],Table48[[#All],[NQF '#]:[Washington State Common Measure Set for Health Care Quality and Cost
Version Date: CY 2017]],29,FALSE)))))</f>
        <v>Yes</v>
      </c>
      <c r="BX27"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2017]],31,FALSE))=TRUE,"",VLOOKUP(Table1[[#This Row],[NQF Number]],Table48[[#All],[NQF '#]:[Washington State Common Measure Set for Health Care Quality and Cost
Version Date: CY 2017]],31,FALSE)))))</f>
        <v>Yes</v>
      </c>
      <c r="BY27"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2017]],32,FALSE))=TRUE,"",VLOOKUP(Table1[[#This Row],[NQF Number]],Table48[[#All],[NQF '#]:[Washington State Common Measure Set for Health Care Quality and Cost
Version Date: CY 2017]],32,FALSE)))))</f>
        <v/>
      </c>
    </row>
    <row r="28" spans="1:77" ht="113.25" customHeight="1">
      <c r="A28" s="222">
        <v>23</v>
      </c>
      <c r="B28" s="219" t="str">
        <f>INDEX(Table48[[#All],[Measure Name]],MATCH(Table1[[#This Row],[NQF Number]],Table48[[#All],[NQF '#]],0))</f>
        <v>STK-4: Thrombolytic Therapy</v>
      </c>
      <c r="C28" s="264" t="s">
        <v>301</v>
      </c>
      <c r="D28" s="165" t="str">
        <f>INDEX(Table48[[#All],[Steward]],MATCH(Table1[[#This Row],[NQF Number]],Table48[[#All],[NQF '#]],0))</f>
        <v>The Joint Commission</v>
      </c>
      <c r="E28" s="221" t="str">
        <f>IF(INDEX(Table48[[#All],[CMS Number]],MATCH(Table1[[#This Row],[NQF Number]],Table48[[#All],[NQF '#]],0))=0,"",INDEX(Table48[[#All],[CMS Number]],MATCH(Table1[[#This Row],[NQF Number]],Table48[[#All],[NQF '#]],0)))</f>
        <v/>
      </c>
      <c r="F28" s="221" t="str">
        <f>INDEX(Table48[[#All],[Description]],MATCH(Table1[[#This Row],[NQF Number]],Table48[[#All],[NQF '#]],0))</f>
        <v>This measure captures the proportion of acute ischemic stroke patients who arrive at this hospital within 2 hours of time last known well for whom IV t-PA was initiated at this hospital within 3 hours of time last known well.</v>
      </c>
      <c r="G28" s="217" t="str">
        <f>INDEX(Table48[[#All],[Domain]],MATCH(Table1[[#This Row],[NQF Number]],Table48[[#All],[NQF '#]],0))</f>
        <v>Hospital</v>
      </c>
      <c r="H28" s="217" t="str">
        <f>INDEX(Table48[[#All],[Condition]],MATCH(Table1[[#This Row],[NQF Number]],Table48[[#All],[NQF '#]],0))</f>
        <v>Neurology</v>
      </c>
      <c r="I28" s="34" t="str">
        <f>INDEX(Table48[[#All],[Measure Type]],MATCH(Table1[[#This Row],[NQF Number]],Table48[[#All],[NQF '#]],0))</f>
        <v>Process</v>
      </c>
      <c r="J28" s="217" t="str">
        <f>INDEX(Table48[[#All],[Populations]],MATCH(Table1[[#This Row],[NQF Number]],Table48[[#All],[NQF '#]],0))</f>
        <v>Adult</v>
      </c>
      <c r="K28" s="169" t="str">
        <f>INDEX(Table48[[#All],[Data Source]],MATCH(Table1[[#This Row],[NQF Number]],Table48[[#All],[NQF '#]],0))</f>
        <v>Clinical Data</v>
      </c>
      <c r="L28" s="275"/>
      <c r="M28" s="275"/>
      <c r="N28" s="276"/>
      <c r="O28" s="281" t="s">
        <v>2990</v>
      </c>
      <c r="P28" s="166">
        <f>SUM(Table1[[#This Row],[Set A]:[Set J]])</f>
        <v>0</v>
      </c>
      <c r="Q28" s="167"/>
      <c r="R28" s="167"/>
      <c r="S28" s="167"/>
      <c r="T28" s="167"/>
      <c r="U28" s="167"/>
      <c r="V28" s="167"/>
      <c r="W28" s="167"/>
      <c r="X28" s="167"/>
      <c r="Y28" s="167"/>
      <c r="Z28" s="167"/>
      <c r="AA28" s="167"/>
      <c r="AB28" s="167"/>
      <c r="AC28" s="167"/>
      <c r="AD28" s="167"/>
      <c r="AE28" s="167"/>
      <c r="AF28" s="167"/>
      <c r="AG28" s="167"/>
      <c r="AH28" s="167"/>
      <c r="AI28" s="167"/>
      <c r="AJ28" s="167"/>
      <c r="AK28" s="168">
        <f>IF(Table1[[#This Row],[Criterion A]]="yes",2,IF(Table1[[#This Row],[Criterion A]]="somewhat",1,0))</f>
        <v>0</v>
      </c>
      <c r="AL28" s="165">
        <f>IF(Table1[[#This Row],[Criterion B]]="yes",2,IF(Table1[[#This Row],[Criterion B]]="somewhat",1,0))</f>
        <v>0</v>
      </c>
      <c r="AM28" s="165">
        <f>IF(Table1[[#This Row],[Criterion C]]="yes",2,IF(Table1[[#This Row],[Criterion C]]="somewhat",1,0))</f>
        <v>0</v>
      </c>
      <c r="AN28" s="165">
        <f>IF(Table1[[#This Row],[Criterion D]]="yes",2,IF(Table1[[#This Row],[Criterion D]]="somewhat",1,0))</f>
        <v>0</v>
      </c>
      <c r="AO28" s="165">
        <f>IF(Table1[[#This Row],[Criterion E]]="yes",2,IF(Table1[[#This Row],[Criterion E]]="somewhat",1,0))</f>
        <v>0</v>
      </c>
      <c r="AP28" s="165">
        <f>IF(Table1[[#This Row],[Criterion F]]="yes",2,IF(Table1[[#This Row],[Criterion F]]="somewhat",1,0))</f>
        <v>0</v>
      </c>
      <c r="AQ28" s="165">
        <f>IF(Table1[[#This Row],[Criterion G]]="yes",2,IF(Table1[[#This Row],[Criterion G]]="somewhat",1,0))</f>
        <v>0</v>
      </c>
      <c r="AR28" s="165">
        <f>IF(Table1[[#This Row],[Criterion H]]="yes",2,IF(Table1[[#This Row],[Criterion H]]="somewhat",1,0))</f>
        <v>0</v>
      </c>
      <c r="AS28" s="165">
        <f>IF(Table1[[#This Row],[Criterion I]]="yes",2,IF(Table1[[#This Row],[Criterion I]]="somewhat",1,0))</f>
        <v>0</v>
      </c>
      <c r="AT28" s="165">
        <f>IF(Table1[[#This Row],[Criterion J]]="yes",2,IF(Table1[[#This Row],[Criterion J]]="somewhat",1,0))</f>
        <v>0</v>
      </c>
      <c r="AU28" s="169">
        <f>Table1[[#This Row],[Alignment Score with Commercial and State Measure Sets]]+Table1[[#This Row],[Alignment Score with Federal Measure Sets Focused on Ambulatory Care ]]+Table1[[#This Row],[Alignment Score with National Hospital Measure Sets]]+Table1[[#This Row],[Alignment Score with National Hospital and Ambulatory Measure Sets]]+Table1[[#This Row],[Alignment Score with Select State Measure Sets]]</f>
        <v>4</v>
      </c>
      <c r="AV28" s="169">
        <f>COUNTIF(Table1[[#This Row],[SIM Aligned ACO Measure Set]:[Behavioral Health Measure Set - Substance Use Treatment]],"*yes*")</f>
        <v>2</v>
      </c>
      <c r="AW28" s="169">
        <f>COUNTIF(Table1[[#This Row],[
CMMI Comprehensive Primary Care Plus (CPC+)]:[
CMS Merit-based Incentive Payment System (MIPS) - General Practice/Family Practice, Internal Medicine, and Pediatrics]],"*yes*")</f>
        <v>0</v>
      </c>
      <c r="AX28" s="169">
        <f>COUNTIF(Table1[[#This Row],[
CMS Hospital Value-Based Purchasing]:[
Joint Commission Accountability Measure List]],"*yes*")</f>
        <v>1</v>
      </c>
      <c r="AY28" s="169">
        <f>COUNTIF(Table1[[#This Row],[
Catalyst for Payment Reform Employer-Purchaser Measure Set]],"*yes*")</f>
        <v>0</v>
      </c>
      <c r="AZ28" s="169">
        <f>COUNTIF(Table1[[#This Row],[
Medi-Cal P4P Measure Set
]:[
Washington State Common Measure Set for Health Care Quality and Cost 
]],"*yes*")</f>
        <v>1</v>
      </c>
      <c r="BA28" s="269" t="s">
        <v>2278</v>
      </c>
      <c r="BB28" s="275" t="s">
        <v>2278</v>
      </c>
      <c r="BC28" s="275"/>
      <c r="BD28" s="275"/>
      <c r="BE28" s="275"/>
      <c r="BF28" s="275"/>
      <c r="BG28"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2017]],13,FALSE))=TRUE,"",VLOOKUP(Table1[[#This Row],[NQF Number]],Table48[[#All],[NQF '#]:[Washington State Common Measure Set for Health Care Quality and Cost
Version Date: CY 2017]],13,FALSE)))))</f>
        <v/>
      </c>
      <c r="BH28"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2017]],14,FALSE))=TRUE,"",VLOOKUP(Table1[[#This Row],[NQF Number]],Table48[[#All],[NQF '#]:[Washington State Common Measure Set for Health Care Quality and Cost
Version Date: CY 2017]],14,FALSE)))))</f>
        <v/>
      </c>
      <c r="BI28"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2017]],15,FALSE))=TRUE,"",VLOOKUP(Table1[[#This Row],[NQF Number]],Table48[[#All],[NQF '#]:[Washington State Common Measure Set for Health Care Quality and Cost
Version Date: CY 2017]],15,FALSE)))))</f>
        <v/>
      </c>
      <c r="BJ28"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2017]],16,FALSE))=TRUE,"",VLOOKUP(Table1[[#This Row],[NQF Number]],Table48[[#All],[NQF '#]:[Washington State Common Measure Set for Health Care Quality and Cost
Version Date: CY 2017]],16,FALSE)))))</f>
        <v/>
      </c>
      <c r="BK28"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2017]],17,FALSE))=TRUE,"",VLOOKUP(Table1[[#This Row],[NQF Number]],Table48[[#All],[NQF '#]:[Washington State Common Measure Set for Health Care Quality and Cost
Version Date: CY 2017]],17,FALSE)))))</f>
        <v/>
      </c>
      <c r="BL28"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2017]],18,FALSE))=TRUE,"",VLOOKUP(Table1[[#This Row],[NQF Number]],Table48[[#All],[NQF '#]:[Washington State Common Measure Set for Health Care Quality and Cost
Version Date: CY 2017]],18,FALSE)))))</f>
        <v/>
      </c>
      <c r="BM28"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2017]],19,FALSE))=TRUE,"",VLOOKUP(Table1[[#This Row],[NQF Number]],Table48[[#All],[NQF '#]:[Washington State Common Measure Set for Health Care Quality and Cost
Version Date: CY 2017]],19,FALSE)))))</f>
        <v/>
      </c>
      <c r="BN28"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2017]],22,FALSE))=TRUE,"",VLOOKUP(Table1[[#This Row],[NQF Number]],Table48[[#All],[NQF '#]:[Washington State Common Measure Set for Health Care Quality and Cost
Version Date: CY 2017]],22,FALSE)))))</f>
        <v/>
      </c>
      <c r="BO28"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2017]],23,FALSE))=TRUE,"",VLOOKUP(Table1[[#This Row],[NQF Number]],Table48[[#All],[NQF '#]:[Washington State Common Measure Set for Health Care Quality and Cost
Version Date: CY 2017]],23,FALSE)))))</f>
        <v/>
      </c>
      <c r="BP28"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2017]],24,FALSE))=TRUE,"",VLOOKUP(Table1[[#This Row],[NQF Number]],Table48[[#All],[NQF '#]:[Washington State Common Measure Set for Health Care Quality and Cost
Version Date: CY 2017]],24,FALSE)))))</f>
        <v/>
      </c>
      <c r="BQ28"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2017]],20,FALSE))=TRUE,"",VLOOKUP(Table1[[#This Row],[NQF Number]],Table48[[#All],[NQF '#]:[Washington State Common Measure Set for Health Care Quality and Cost
Version Date: CY 2017]],20,FALSE)))))</f>
        <v/>
      </c>
      <c r="BR28"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2017]],21,FALSE))=TRUE,"",VLOOKUP(Table1[[#This Row],[NQF Number]],Table48[[#All],[NQF '#]:[Washington State Common Measure Set for Health Care Quality and Cost
Version Date: CY 2017]],21,FALSE)))))</f>
        <v>Yes</v>
      </c>
      <c r="BS28"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2017]],26,FALSE))=TRUE,"",VLOOKUP(Table1[[#This Row],[NQF Number]],Table48[[#All],[NQF '#]:[Washington State Common Measure Set for Health Care Quality and Cost
Version Date: CY 2017]],26,FALSE)))))</f>
        <v>No</v>
      </c>
      <c r="BT28"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2017]],25,FALSE))=TRUE,"",VLOOKUP(Table1[[#This Row],[NQF Number]],Table48[[#All],[NQF '#]:[Washington State Common Measure Set for Health Care Quality and Cost
Version Date: CY 2017]],25,FALSE)))))</f>
        <v/>
      </c>
      <c r="BU28"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2017]],27,FALSE))=TRUE,"",VLOOKUP(Table1[[#This Row],[NQF Number]],Table48[[#All],[NQF '#]:[Washington State Common Measure Set for Health Care Quality and Cost
Version Date: CY 2017]],27,FALSE)))))</f>
        <v/>
      </c>
      <c r="BV28"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2017]],28,FALSE))=TRUE,"",VLOOKUP(Table1[[#This Row],[NQF Number]],Table48[[#All],[NQF '#]:[Washington State Common Measure Set for Health Care Quality and Cost
Version Date: CY 2017]],28,FALSE)))))</f>
        <v/>
      </c>
      <c r="BW28"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2017]],29,FALSE))=TRUE,"",VLOOKUP(Table1[[#This Row],[NQF Number]],Table48[[#All],[NQF '#]:[Washington State Common Measure Set for Health Care Quality and Cost
Version Date: CY 2017]],29,FALSE)))))</f>
        <v/>
      </c>
      <c r="BX28"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2017]],31,FALSE))=TRUE,"",VLOOKUP(Table1[[#This Row],[NQF Number]],Table48[[#All],[NQF '#]:[Washington State Common Measure Set for Health Care Quality and Cost
Version Date: CY 2017]],31,FALSE)))))</f>
        <v/>
      </c>
      <c r="BY28"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2017]],32,FALSE))=TRUE,"",VLOOKUP(Table1[[#This Row],[NQF Number]],Table48[[#All],[NQF '#]:[Washington State Common Measure Set for Health Care Quality and Cost
Version Date: CY 2017]],32,FALSE)))))</f>
        <v>Yes</v>
      </c>
    </row>
    <row r="29" spans="1:77" ht="113.25" customHeight="1">
      <c r="A29" s="161">
        <v>24</v>
      </c>
      <c r="B29" s="162" t="str">
        <f>INDEX(Table48[[#All],[Measure Name]],MATCH(Table1[[#This Row],[NQF Number]],Table48[[#All],[NQF '#]],0))</f>
        <v>Elective Delivery Prior to 39 Completed Weeks Gestation (PC-01)</v>
      </c>
      <c r="C29" s="264" t="s">
        <v>60</v>
      </c>
      <c r="D29" s="163" t="str">
        <f>INDEX(Table48[[#All],[Steward]],MATCH(Table1[[#This Row],[NQF Number]],Table48[[#All],[NQF '#]],0))</f>
        <v>The Joint Commission</v>
      </c>
      <c r="E29" s="163" t="str">
        <f>IF(INDEX(Table48[[#All],[CMS Number]],MATCH(Table1[[#This Row],[NQF Number]],Table48[[#All],[NQF '#]],0))=0,"",INDEX(Table48[[#All],[CMS Number]],MATCH(Table1[[#This Row],[NQF Number]],Table48[[#All],[NQF '#]],0)))</f>
        <v/>
      </c>
      <c r="F29" s="163" t="str">
        <f>INDEX(Table48[[#All],[Description]],MATCH(Table1[[#This Row],[NQF Number]],Table48[[#All],[NQF '#]],0))</f>
        <v>This measure assesses patients with elective vaginal deliveries or elective cesarean sections at &gt;= 37 and &lt; 39 weeks of gestation completed. This measure is a part of a set of five nationally implemented measures that address perinatal care (PC-02: Cesarean Section, PC-03: Antenatal Steroids, PC-04: Health Care-Associated Bloodstream Infections in Newborns, PC-05: Exclusive Breast Milk Feeding)</v>
      </c>
      <c r="G29" s="163" t="str">
        <f>INDEX(Table48[[#All],[Domain]],MATCH(Table1[[#This Row],[NQF Number]],Table48[[#All],[NQF '#]],0))</f>
        <v>Hospital</v>
      </c>
      <c r="H29" s="163" t="str">
        <f>INDEX(Table48[[#All],[Condition]],MATCH(Table1[[#This Row],[NQF Number]],Table48[[#All],[NQF '#]],0))</f>
        <v>Pregnancy</v>
      </c>
      <c r="I29" s="164" t="str">
        <f>INDEX(Table48[[#All],[Measure Type]],MATCH(Table1[[#This Row],[NQF Number]],Table48[[#All],[NQF '#]],0))</f>
        <v>Outcome</v>
      </c>
      <c r="J29" s="221" t="str">
        <f>INDEX(Table48[[#All],[Populations]],MATCH(Table1[[#This Row],[NQF Number]],Table48[[#All],[NQF '#]],0))</f>
        <v>Adult</v>
      </c>
      <c r="K29" s="165" t="str">
        <f>INDEX(Table48[[#All],[Data Source]],MATCH(Table1[[#This Row],[NQF Number]],Table48[[#All],[NQF '#]],0))</f>
        <v>Clinical Data</v>
      </c>
      <c r="L29" s="275"/>
      <c r="M29" s="275"/>
      <c r="N29" s="276"/>
      <c r="O29" s="281" t="s">
        <v>2991</v>
      </c>
      <c r="P29" s="166">
        <f>SUM(Table1[[#This Row],[Set A]:[Set J]])</f>
        <v>0</v>
      </c>
      <c r="Q29" s="167"/>
      <c r="R29" s="167"/>
      <c r="S29" s="167"/>
      <c r="T29" s="167"/>
      <c r="U29" s="167"/>
      <c r="V29" s="167"/>
      <c r="W29" s="167"/>
      <c r="X29" s="167"/>
      <c r="Y29" s="167"/>
      <c r="Z29" s="167"/>
      <c r="AA29" s="167"/>
      <c r="AB29" s="167"/>
      <c r="AC29" s="167"/>
      <c r="AD29" s="167"/>
      <c r="AE29" s="167"/>
      <c r="AF29" s="167"/>
      <c r="AG29" s="167"/>
      <c r="AH29" s="167"/>
      <c r="AI29" s="167"/>
      <c r="AJ29" s="167"/>
      <c r="AK29" s="168">
        <f>IF(Table1[[#This Row],[Criterion A]]="yes",2,IF(Table1[[#This Row],[Criterion A]]="somewhat",1,0))</f>
        <v>0</v>
      </c>
      <c r="AL29" s="165">
        <f>IF(Table1[[#This Row],[Criterion B]]="yes",2,IF(Table1[[#This Row],[Criterion B]]="somewhat",1,0))</f>
        <v>0</v>
      </c>
      <c r="AM29" s="165">
        <f>IF(Table1[[#This Row],[Criterion C]]="yes",2,IF(Table1[[#This Row],[Criterion C]]="somewhat",1,0))</f>
        <v>0</v>
      </c>
      <c r="AN29" s="165">
        <f>IF(Table1[[#This Row],[Criterion D]]="yes",2,IF(Table1[[#This Row],[Criterion D]]="somewhat",1,0))</f>
        <v>0</v>
      </c>
      <c r="AO29" s="165">
        <f>IF(Table1[[#This Row],[Criterion E]]="yes",2,IF(Table1[[#This Row],[Criterion E]]="somewhat",1,0))</f>
        <v>0</v>
      </c>
      <c r="AP29" s="165">
        <f>IF(Table1[[#This Row],[Criterion F]]="yes",2,IF(Table1[[#This Row],[Criterion F]]="somewhat",1,0))</f>
        <v>0</v>
      </c>
      <c r="AQ29" s="165">
        <f>IF(Table1[[#This Row],[Criterion G]]="yes",2,IF(Table1[[#This Row],[Criterion G]]="somewhat",1,0))</f>
        <v>0</v>
      </c>
      <c r="AR29" s="165">
        <f>IF(Table1[[#This Row],[Criterion H]]="yes",2,IF(Table1[[#This Row],[Criterion H]]="somewhat",1,0))</f>
        <v>0</v>
      </c>
      <c r="AS29" s="165">
        <f>IF(Table1[[#This Row],[Criterion I]]="yes",2,IF(Table1[[#This Row],[Criterion I]]="somewhat",1,0))</f>
        <v>0</v>
      </c>
      <c r="AT29" s="165">
        <f>IF(Table1[[#This Row],[Criterion J]]="yes",2,IF(Table1[[#This Row],[Criterion J]]="somewhat",1,0))</f>
        <v>0</v>
      </c>
      <c r="AU29" s="169">
        <f>Table1[[#This Row],[Alignment Score with Commercial and State Measure Sets]]+Table1[[#This Row],[Alignment Score with Federal Measure Sets Focused on Ambulatory Care ]]+Table1[[#This Row],[Alignment Score with National Hospital Measure Sets]]+Table1[[#This Row],[Alignment Score with National Hospital and Ambulatory Measure Sets]]+Table1[[#This Row],[Alignment Score with Select State Measure Sets]]</f>
        <v>8</v>
      </c>
      <c r="AV29" s="169">
        <f>COUNTIF(Table1[[#This Row],[SIM Aligned ACO Measure Set]:[Behavioral Health Measure Set - Substance Use Treatment]],"*yes*")</f>
        <v>2</v>
      </c>
      <c r="AW29" s="169">
        <f>COUNTIF(Table1[[#This Row],[
CMMI Comprehensive Primary Care Plus (CPC+)]:[
CMS Merit-based Incentive Payment System (MIPS) - General Practice/Family Practice, Internal Medicine, and Pediatrics]],"*yes*")</f>
        <v>1</v>
      </c>
      <c r="AX29" s="169">
        <f>COUNTIF(Table1[[#This Row],[
CMS Hospital Value-Based Purchasing]:[
Joint Commission Accountability Measure List]],"*yes*")</f>
        <v>3</v>
      </c>
      <c r="AY29" s="169">
        <f>COUNTIF(Table1[[#This Row],[
Catalyst for Payment Reform Employer-Purchaser Measure Set]],"*yes*")</f>
        <v>1</v>
      </c>
      <c r="AZ29" s="169">
        <f>COUNTIF(Table1[[#This Row],[
Medi-Cal P4P Measure Set
]:[
Washington State Common Measure Set for Health Care Quality and Cost 
]],"*yes*")</f>
        <v>1</v>
      </c>
      <c r="BA29" s="269" t="s">
        <v>2278</v>
      </c>
      <c r="BB29" s="275" t="s">
        <v>2278</v>
      </c>
      <c r="BC29" s="275"/>
      <c r="BD29" s="275"/>
      <c r="BE29" s="275"/>
      <c r="BF29" s="275"/>
      <c r="BG29"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2017]],13,FALSE))=TRUE,"",VLOOKUP(Table1[[#This Row],[NQF Number]],Table48[[#All],[NQF '#]:[Washington State Common Measure Set for Health Care Quality and Cost
Version Date: CY 2017]],13,FALSE)))))</f>
        <v/>
      </c>
      <c r="BH29"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2017]],14,FALSE))=TRUE,"",VLOOKUP(Table1[[#This Row],[NQF Number]],Table48[[#All],[NQF '#]:[Washington State Common Measure Set for Health Care Quality and Cost
Version Date: CY 2017]],14,FALSE)))))</f>
        <v/>
      </c>
      <c r="BI29"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2017]],15,FALSE))=TRUE,"",VLOOKUP(Table1[[#This Row],[NQF Number]],Table48[[#All],[NQF '#]:[Washington State Common Measure Set for Health Care Quality and Cost
Version Date: CY 2017]],15,FALSE)))))</f>
        <v/>
      </c>
      <c r="BJ29"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2017]],16,FALSE))=TRUE,"",VLOOKUP(Table1[[#This Row],[NQF Number]],Table48[[#All],[NQF '#]:[Washington State Common Measure Set for Health Care Quality and Cost
Version Date: CY 2017]],16,FALSE)))))</f>
        <v>Yes (emeasure NQF #2829 too)</v>
      </c>
      <c r="BK29"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2017]],17,FALSE))=TRUE,"",VLOOKUP(Table1[[#This Row],[NQF Number]],Table48[[#All],[NQF '#]:[Washington State Common Measure Set for Health Care Quality and Cost
Version Date: CY 2017]],17,FALSE)))))</f>
        <v/>
      </c>
      <c r="BL29"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2017]],18,FALSE))=TRUE,"",VLOOKUP(Table1[[#This Row],[NQF Number]],Table48[[#All],[NQF '#]:[Washington State Common Measure Set for Health Care Quality and Cost
Version Date: CY 2017]],18,FALSE)))))</f>
        <v/>
      </c>
      <c r="BM29"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2017]],19,FALSE))=TRUE,"",VLOOKUP(Table1[[#This Row],[NQF Number]],Table48[[#All],[NQF '#]:[Washington State Common Measure Set for Health Care Quality and Cost
Version Date: CY 2017]],19,FALSE)))))</f>
        <v/>
      </c>
      <c r="BN29"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2017]],22,FALSE))=TRUE,"",VLOOKUP(Table1[[#This Row],[NQF Number]],Table48[[#All],[NQF '#]:[Washington State Common Measure Set for Health Care Quality and Cost
Version Date: CY 2017]],22,FALSE)))))</f>
        <v/>
      </c>
      <c r="BO29"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2017]],23,FALSE))=TRUE,"",VLOOKUP(Table1[[#This Row],[NQF Number]],Table48[[#All],[NQF '#]:[Washington State Common Measure Set for Health Care Quality and Cost
Version Date: CY 2017]],23,FALSE)))))</f>
        <v/>
      </c>
      <c r="BP29"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2017]],24,FALSE))=TRUE,"",VLOOKUP(Table1[[#This Row],[NQF Number]],Table48[[#All],[NQF '#]:[Washington State Common Measure Set for Health Care Quality and Cost
Version Date: CY 2017]],24,FALSE)))))</f>
        <v/>
      </c>
      <c r="BQ29"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2017]],20,FALSE))=TRUE,"",VLOOKUP(Table1[[#This Row],[NQF Number]],Table48[[#All],[NQF '#]:[Washington State Common Measure Set for Health Care Quality and Cost
Version Date: CY 2017]],20,FALSE)))))</f>
        <v>Yes (2017 &amp; 2018)</v>
      </c>
      <c r="BR29"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2017]],21,FALSE))=TRUE,"",VLOOKUP(Table1[[#This Row],[NQF Number]],Table48[[#All],[NQF '#]:[Washington State Common Measure Set for Health Care Quality and Cost
Version Date: CY 2017]],21,FALSE)))))</f>
        <v>Yes</v>
      </c>
      <c r="BS29"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2017]],26,FALSE))=TRUE,"",VLOOKUP(Table1[[#This Row],[NQF Number]],Table48[[#All],[NQF '#]:[Washington State Common Measure Set for Health Care Quality and Cost
Version Date: CY 2017]],26,FALSE)))))</f>
        <v>Yes (PC-01 and ePC-01)</v>
      </c>
      <c r="BT29"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2017]],25,FALSE))=TRUE,"",VLOOKUP(Table1[[#This Row],[NQF Number]],Table48[[#All],[NQF '#]:[Washington State Common Measure Set for Health Care Quality and Cost
Version Date: CY 2017]],25,FALSE)))))</f>
        <v>Yes</v>
      </c>
      <c r="BU29"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2017]],27,FALSE))=TRUE,"",VLOOKUP(Table1[[#This Row],[NQF Number]],Table48[[#All],[NQF '#]:[Washington State Common Measure Set for Health Care Quality and Cost
Version Date: CY 2017]],27,FALSE)))))</f>
        <v/>
      </c>
      <c r="BV29"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2017]],28,FALSE))=TRUE,"",VLOOKUP(Table1[[#This Row],[NQF Number]],Table48[[#All],[NQF '#]:[Washington State Common Measure Set for Health Care Quality and Cost
Version Date: CY 2017]],28,FALSE)))))</f>
        <v/>
      </c>
      <c r="BW29"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2017]],29,FALSE))=TRUE,"",VLOOKUP(Table1[[#This Row],[NQF Number]],Table48[[#All],[NQF '#]:[Washington State Common Measure Set for Health Care Quality and Cost
Version Date: CY 2017]],29,FALSE)))))</f>
        <v>Yes</v>
      </c>
      <c r="BX29"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2017]],31,FALSE))=TRUE,"",VLOOKUP(Table1[[#This Row],[NQF Number]],Table48[[#All],[NQF '#]:[Washington State Common Measure Set for Health Care Quality and Cost
Version Date: CY 2017]],31,FALSE)))))</f>
        <v/>
      </c>
      <c r="BY29"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2017]],32,FALSE))=TRUE,"",VLOOKUP(Table1[[#This Row],[NQF Number]],Table48[[#All],[NQF '#]:[Washington State Common Measure Set for Health Care Quality and Cost
Version Date: CY 2017]],32,FALSE)))))</f>
        <v/>
      </c>
    </row>
    <row r="30" spans="1:77" ht="113.25" customHeight="1">
      <c r="A30" s="161">
        <v>25</v>
      </c>
      <c r="B30" s="49" t="str">
        <f>INDEX(Table48[[#All],[Measure Name]],MATCH(Table1[[#This Row],[NQF Number]],Table48[[#All],[NQF '#]],0))</f>
        <v>Cesarean Rate for Nulliparous Singleton Vertex (PC-02)</v>
      </c>
      <c r="C30" s="264" t="s">
        <v>154</v>
      </c>
      <c r="D30" s="33" t="str">
        <f>INDEX(Table48[[#All],[Steward]],MATCH(Table1[[#This Row],[NQF Number]],Table48[[#All],[NQF '#]],0))</f>
        <v>The Joint Commission</v>
      </c>
      <c r="E30" s="33" t="str">
        <f>IF(INDEX(Table48[[#All],[CMS Number]],MATCH(Table1[[#This Row],[NQF Number]],Table48[[#All],[NQF '#]],0))=0,"",INDEX(Table48[[#All],[CMS Number]],MATCH(Table1[[#This Row],[NQF Number]],Table48[[#All],[NQF '#]],0)))</f>
        <v/>
      </c>
      <c r="F30" s="33" t="str">
        <f>INDEX(Table48[[#All],[Description]],MATCH(Table1[[#This Row],[NQF Number]],Table48[[#All],[NQF '#]],0))</f>
        <v>This measure assesses the number of nulliparous women with a term, singleton baby in a vertex position delivered by cesarean section. This measure is part of a set of five nationally implemented measures that address perinatal care (PC-01: Elective Delivery, PC-03: Antenatal Steroids, PC-04: Health Care-Associated Bloodstream Infections in Newborns, PC-05: Exclusive Breast Milk Feeding).</v>
      </c>
      <c r="G30" s="33" t="str">
        <f>INDEX(Table48[[#All],[Domain]],MATCH(Table1[[#This Row],[NQF Number]],Table48[[#All],[NQF '#]],0))</f>
        <v>Hospital</v>
      </c>
      <c r="H30" s="33" t="str">
        <f>INDEX(Table48[[#All],[Condition]],MATCH(Table1[[#This Row],[NQF Number]],Table48[[#All],[NQF '#]],0))</f>
        <v>Pregnancy</v>
      </c>
      <c r="I30" s="34" t="str">
        <f>INDEX(Table48[[#All],[Measure Type]],MATCH(Table1[[#This Row],[NQF Number]],Table48[[#All],[NQF '#]],0))</f>
        <v>Outcome</v>
      </c>
      <c r="J30" s="33" t="str">
        <f>INDEX(Table48[[#All],[Populations]],MATCH(Table1[[#This Row],[NQF Number]],Table48[[#All],[NQF '#]],0))</f>
        <v>Adult</v>
      </c>
      <c r="K30" s="35" t="s">
        <v>3044</v>
      </c>
      <c r="L30" s="275"/>
      <c r="M30" s="275"/>
      <c r="N30" s="276"/>
      <c r="O30" s="281" t="s">
        <v>2992</v>
      </c>
      <c r="P30" s="166">
        <f>SUM(Table1[[#This Row],[Set A]:[Set J]])</f>
        <v>0</v>
      </c>
      <c r="Q30" s="167"/>
      <c r="R30" s="167"/>
      <c r="S30" s="167"/>
      <c r="T30" s="167"/>
      <c r="U30" s="167"/>
      <c r="V30" s="167"/>
      <c r="W30" s="167"/>
      <c r="X30" s="167"/>
      <c r="Y30" s="167"/>
      <c r="Z30" s="167"/>
      <c r="AA30" s="167"/>
      <c r="AB30" s="167"/>
      <c r="AC30" s="167"/>
      <c r="AD30" s="167"/>
      <c r="AE30" s="167"/>
      <c r="AF30" s="167"/>
      <c r="AG30" s="167"/>
      <c r="AH30" s="167"/>
      <c r="AI30" s="167"/>
      <c r="AJ30" s="167"/>
      <c r="AK30" s="36">
        <f>IF(Table1[[#This Row],[Criterion A]]="yes",2,IF(Table1[[#This Row],[Criterion A]]="somewhat",1,0))</f>
        <v>0</v>
      </c>
      <c r="AL30" s="35">
        <f>IF(Table1[[#This Row],[Criterion B]]="yes",2,IF(Table1[[#This Row],[Criterion B]]="somewhat",1,0))</f>
        <v>0</v>
      </c>
      <c r="AM30" s="35">
        <f>IF(Table1[[#This Row],[Criterion C]]="yes",2,IF(Table1[[#This Row],[Criterion C]]="somewhat",1,0))</f>
        <v>0</v>
      </c>
      <c r="AN30" s="35">
        <f>IF(Table1[[#This Row],[Criterion D]]="yes",2,IF(Table1[[#This Row],[Criterion D]]="somewhat",1,0))</f>
        <v>0</v>
      </c>
      <c r="AO30" s="35">
        <f>IF(Table1[[#This Row],[Criterion E]]="yes",2,IF(Table1[[#This Row],[Criterion E]]="somewhat",1,0))</f>
        <v>0</v>
      </c>
      <c r="AP30" s="35">
        <f>IF(Table1[[#This Row],[Criterion F]]="yes",2,IF(Table1[[#This Row],[Criterion F]]="somewhat",1,0))</f>
        <v>0</v>
      </c>
      <c r="AQ30" s="35">
        <f>IF(Table1[[#This Row],[Criterion G]]="yes",2,IF(Table1[[#This Row],[Criterion G]]="somewhat",1,0))</f>
        <v>0</v>
      </c>
      <c r="AR30" s="35">
        <f>IF(Table1[[#This Row],[Criterion H]]="yes",2,IF(Table1[[#This Row],[Criterion H]]="somewhat",1,0))</f>
        <v>0</v>
      </c>
      <c r="AS30" s="35">
        <f>IF(Table1[[#This Row],[Criterion I]]="yes",2,IF(Table1[[#This Row],[Criterion I]]="somewhat",1,0))</f>
        <v>0</v>
      </c>
      <c r="AT30" s="35">
        <f>IF(Table1[[#This Row],[Criterion J]]="yes",2,IF(Table1[[#This Row],[Criterion J]]="somewhat",1,0))</f>
        <v>0</v>
      </c>
      <c r="AU30" s="169">
        <f>Table1[[#This Row],[Alignment Score with Commercial and State Measure Sets]]+Table1[[#This Row],[Alignment Score with Federal Measure Sets Focused on Ambulatory Care ]]+Table1[[#This Row],[Alignment Score with National Hospital Measure Sets]]+Table1[[#This Row],[Alignment Score with National Hospital and Ambulatory Measure Sets]]+Table1[[#This Row],[Alignment Score with Select State Measure Sets]]</f>
        <v>6</v>
      </c>
      <c r="AV30" s="169">
        <f>COUNTIF(Table1[[#This Row],[SIM Aligned ACO Measure Set]:[Behavioral Health Measure Set - Substance Use Treatment]],"*yes*")</f>
        <v>2</v>
      </c>
      <c r="AW30" s="169">
        <f>COUNTIF(Table1[[#This Row],[
CMMI Comprehensive Primary Care Plus (CPC+)]:[
CMS Merit-based Incentive Payment System (MIPS) - General Practice/Family Practice, Internal Medicine, and Pediatrics]],"*yes*")</f>
        <v>1</v>
      </c>
      <c r="AX30" s="169">
        <f>COUNTIF(Table1[[#This Row],[
CMS Hospital Value-Based Purchasing]:[
Joint Commission Accountability Measure List]],"*yes*")</f>
        <v>1</v>
      </c>
      <c r="AY30" s="169">
        <f>COUNTIF(Table1[[#This Row],[
Catalyst for Payment Reform Employer-Purchaser Measure Set]],"*yes*")</f>
        <v>1</v>
      </c>
      <c r="AZ30" s="169">
        <f>COUNTIF(Table1[[#This Row],[
Medi-Cal P4P Measure Set
]:[
Washington State Common Measure Set for Health Care Quality and Cost 
]],"*yes*")</f>
        <v>1</v>
      </c>
      <c r="BA30" s="269" t="s">
        <v>2278</v>
      </c>
      <c r="BB30" s="275" t="s">
        <v>2278</v>
      </c>
      <c r="BC30" s="275"/>
      <c r="BD30" s="275"/>
      <c r="BE30" s="275"/>
      <c r="BF30" s="275"/>
      <c r="BG30"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2017]],13,FALSE))=TRUE,"",VLOOKUP(Table1[[#This Row],[NQF Number]],Table48[[#All],[NQF '#]:[Washington State Common Measure Set for Health Care Quality and Cost
Version Date: CY 2017]],13,FALSE)))))</f>
        <v/>
      </c>
      <c r="BH30"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2017]],14,FALSE))=TRUE,"",VLOOKUP(Table1[[#This Row],[NQF Number]],Table48[[#All],[NQF '#]:[Washington State Common Measure Set for Health Care Quality and Cost
Version Date: CY 2017]],14,FALSE)))))</f>
        <v/>
      </c>
      <c r="BI30"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2017]],15,FALSE))=TRUE,"",VLOOKUP(Table1[[#This Row],[NQF Number]],Table48[[#All],[NQF '#]:[Washington State Common Measure Set for Health Care Quality and Cost
Version Date: CY 2017]],15,FALSE)))))</f>
        <v>Yes</v>
      </c>
      <c r="BJ30"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2017]],16,FALSE))=TRUE,"",VLOOKUP(Table1[[#This Row],[NQF Number]],Table48[[#All],[NQF '#]:[Washington State Common Measure Set for Health Care Quality and Cost
Version Date: CY 2017]],16,FALSE)))))</f>
        <v/>
      </c>
      <c r="BK30"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2017]],17,FALSE))=TRUE,"",VLOOKUP(Table1[[#This Row],[NQF Number]],Table48[[#All],[NQF '#]:[Washington State Common Measure Set for Health Care Quality and Cost
Version Date: CY 2017]],17,FALSE)))))</f>
        <v/>
      </c>
      <c r="BL30"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2017]],18,FALSE))=TRUE,"",VLOOKUP(Table1[[#This Row],[NQF Number]],Table48[[#All],[NQF '#]:[Washington State Common Measure Set for Health Care Quality and Cost
Version Date: CY 2017]],18,FALSE)))))</f>
        <v/>
      </c>
      <c r="BM30"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2017]],19,FALSE))=TRUE,"",VLOOKUP(Table1[[#This Row],[NQF Number]],Table48[[#All],[NQF '#]:[Washington State Common Measure Set for Health Care Quality and Cost
Version Date: CY 2017]],19,FALSE)))))</f>
        <v/>
      </c>
      <c r="BN30"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2017]],22,FALSE))=TRUE,"",VLOOKUP(Table1[[#This Row],[NQF Number]],Table48[[#All],[NQF '#]:[Washington State Common Measure Set for Health Care Quality and Cost
Version Date: CY 2017]],22,FALSE)))))</f>
        <v/>
      </c>
      <c r="BO30"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2017]],23,FALSE))=TRUE,"",VLOOKUP(Table1[[#This Row],[NQF Number]],Table48[[#All],[NQF '#]:[Washington State Common Measure Set for Health Care Quality and Cost
Version Date: CY 2017]],23,FALSE)))))</f>
        <v/>
      </c>
      <c r="BP30"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2017]],24,FALSE))=TRUE,"",VLOOKUP(Table1[[#This Row],[NQF Number]],Table48[[#All],[NQF '#]:[Washington State Common Measure Set for Health Care Quality and Cost
Version Date: CY 2017]],24,FALSE)))))</f>
        <v/>
      </c>
      <c r="BQ30"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2017]],20,FALSE))=TRUE,"",VLOOKUP(Table1[[#This Row],[NQF Number]],Table48[[#All],[NQF '#]:[Washington State Common Measure Set for Health Care Quality and Cost
Version Date: CY 2017]],20,FALSE)))))</f>
        <v/>
      </c>
      <c r="BR30"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2017]],21,FALSE))=TRUE,"",VLOOKUP(Table1[[#This Row],[NQF Number]],Table48[[#All],[NQF '#]:[Washington State Common Measure Set for Health Care Quality and Cost
Version Date: CY 2017]],21,FALSE)))))</f>
        <v/>
      </c>
      <c r="BS30"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2017]],26,FALSE))=TRUE,"",VLOOKUP(Table1[[#This Row],[NQF Number]],Table48[[#All],[NQF '#]:[Washington State Common Measure Set for Health Care Quality and Cost
Version Date: CY 2017]],26,FALSE)))))</f>
        <v>Yes (PC-02)</v>
      </c>
      <c r="BT30"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2017]],25,FALSE))=TRUE,"",VLOOKUP(Table1[[#This Row],[NQF Number]],Table48[[#All],[NQF '#]:[Washington State Common Measure Set for Health Care Quality and Cost
Version Date: CY 2017]],25,FALSE)))))</f>
        <v>Yes</v>
      </c>
      <c r="BU30"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2017]],27,FALSE))=TRUE,"",VLOOKUP(Table1[[#This Row],[NQF Number]],Table48[[#All],[NQF '#]:[Washington State Common Measure Set for Health Care Quality and Cost
Version Date: CY 2017]],27,FALSE)))))</f>
        <v/>
      </c>
      <c r="BV30"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2017]],28,FALSE))=TRUE,"",VLOOKUP(Table1[[#This Row],[NQF Number]],Table48[[#All],[NQF '#]:[Washington State Common Measure Set for Health Care Quality and Cost
Version Date: CY 2017]],28,FALSE)))))</f>
        <v/>
      </c>
      <c r="BW30"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2017]],29,FALSE))=TRUE,"",VLOOKUP(Table1[[#This Row],[NQF Number]],Table48[[#All],[NQF '#]:[Washington State Common Measure Set for Health Care Quality and Cost
Version Date: CY 2017]],29,FALSE)))))</f>
        <v/>
      </c>
      <c r="BX30"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2017]],31,FALSE))=TRUE,"",VLOOKUP(Table1[[#This Row],[NQF Number]],Table48[[#All],[NQF '#]:[Washington State Common Measure Set for Health Care Quality and Cost
Version Date: CY 2017]],31,FALSE)))))</f>
        <v/>
      </c>
      <c r="BY30"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2017]],32,FALSE))=TRUE,"",VLOOKUP(Table1[[#This Row],[NQF Number]],Table48[[#All],[NQF '#]:[Washington State Common Measure Set for Health Care Quality and Cost
Version Date: CY 2017]],32,FALSE)))))</f>
        <v>Yes</v>
      </c>
    </row>
    <row r="31" spans="1:77" ht="113.25" customHeight="1">
      <c r="A31" s="222">
        <v>26</v>
      </c>
      <c r="B31" s="49" t="str">
        <f>INDEX(Table48[[#All],[Measure Name]],MATCH(Table1[[#This Row],[NQF Number]],Table48[[#All],[NQF '#]],0))</f>
        <v>PC-05: Exclusive Breast Milk Feeding
       PC-05a: Exclusive Breast Milk Feeding Considering Mother’s Choice</v>
      </c>
      <c r="C31" s="265" t="s">
        <v>312</v>
      </c>
      <c r="D31" s="33" t="str">
        <f>INDEX(Table48[[#All],[Steward]],MATCH(Table1[[#This Row],[NQF Number]],Table48[[#All],[NQF '#]],0))</f>
        <v>The Joint Commission</v>
      </c>
      <c r="E31" s="33" t="str">
        <f>IF(INDEX(Table48[[#All],[CMS Number]],MATCH(Table1[[#This Row],[NQF Number]],Table48[[#All],[NQF '#]],0))=0,"",INDEX(Table48[[#All],[CMS Number]],MATCH(Table1[[#This Row],[NQF Number]],Table48[[#All],[NQF '#]],0)))</f>
        <v/>
      </c>
      <c r="F31" s="33" t="str">
        <f>INDEX(Table48[[#All],[Description]],MATCH(Table1[[#This Row],[NQF Number]],Table48[[#All],[NQF '#]],0))</f>
        <v>PC-05 assesses the number of newborns exclusively fed breast milk during the newborn´s entire hospitalization and a second rate, PC-05a which is a subset of the first, which includes only those newborns whose mothers chose to exclusively feed breast milk. This measure is a part of a set of five nationally implemented measures that address perinatal care.</v>
      </c>
      <c r="G31" s="33" t="str">
        <f>INDEX(Table48[[#All],[Domain]],MATCH(Table1[[#This Row],[NQF Number]],Table48[[#All],[NQF '#]],0))</f>
        <v>Hospital</v>
      </c>
      <c r="H31" s="33" t="str">
        <f>INDEX(Table48[[#All],[Condition]],MATCH(Table1[[#This Row],[NQF Number]],Table48[[#All],[NQF '#]],0))</f>
        <v>Pregnancy</v>
      </c>
      <c r="I31" s="34" t="str">
        <f>INDEX(Table48[[#All],[Measure Type]],MATCH(Table1[[#This Row],[NQF Number]],Table48[[#All],[NQF '#]],0))</f>
        <v>Process</v>
      </c>
      <c r="J31" s="33" t="str">
        <f>INDEX(Table48[[#All],[Populations]],MATCH(Table1[[#This Row],[NQF Number]],Table48[[#All],[NQF '#]],0))</f>
        <v>Pediatric</v>
      </c>
      <c r="K31" s="35" t="s">
        <v>3044</v>
      </c>
      <c r="L31" s="269"/>
      <c r="M31" s="269"/>
      <c r="N31" s="279"/>
      <c r="O31" s="281" t="s">
        <v>2993</v>
      </c>
      <c r="P31" s="166">
        <f>SUM(Table1[[#This Row],[Set A]:[Set J]])</f>
        <v>0</v>
      </c>
      <c r="Q31" s="167"/>
      <c r="R31" s="167"/>
      <c r="S31" s="167"/>
      <c r="T31" s="167"/>
      <c r="U31" s="167"/>
      <c r="V31" s="167"/>
      <c r="W31" s="167"/>
      <c r="X31" s="167"/>
      <c r="Y31" s="167"/>
      <c r="Z31" s="167"/>
      <c r="AA31" s="167"/>
      <c r="AB31" s="167"/>
      <c r="AC31" s="167"/>
      <c r="AD31" s="167"/>
      <c r="AE31" s="167"/>
      <c r="AF31" s="167"/>
      <c r="AG31" s="167"/>
      <c r="AH31" s="167"/>
      <c r="AI31" s="167"/>
      <c r="AJ31" s="167"/>
      <c r="AK31" s="36">
        <f>IF(Table1[[#This Row],[Criterion A]]="yes",2,IF(Table1[[#This Row],[Criterion A]]="somewhat",1,0))</f>
        <v>0</v>
      </c>
      <c r="AL31" s="35">
        <f>IF(Table1[[#This Row],[Criterion B]]="yes",2,IF(Table1[[#This Row],[Criterion B]]="somewhat",1,0))</f>
        <v>0</v>
      </c>
      <c r="AM31" s="35">
        <f>IF(Table1[[#This Row],[Criterion C]]="yes",2,IF(Table1[[#This Row],[Criterion C]]="somewhat",1,0))</f>
        <v>0</v>
      </c>
      <c r="AN31" s="35">
        <f>IF(Table1[[#This Row],[Criterion D]]="yes",2,IF(Table1[[#This Row],[Criterion D]]="somewhat",1,0))</f>
        <v>0</v>
      </c>
      <c r="AO31" s="35">
        <f>IF(Table1[[#This Row],[Criterion E]]="yes",2,IF(Table1[[#This Row],[Criterion E]]="somewhat",1,0))</f>
        <v>0</v>
      </c>
      <c r="AP31" s="35">
        <f>IF(Table1[[#This Row],[Criterion F]]="yes",2,IF(Table1[[#This Row],[Criterion F]]="somewhat",1,0))</f>
        <v>0</v>
      </c>
      <c r="AQ31" s="35">
        <f>IF(Table1[[#This Row],[Criterion G]]="yes",2,IF(Table1[[#This Row],[Criterion G]]="somewhat",1,0))</f>
        <v>0</v>
      </c>
      <c r="AR31" s="35">
        <f>IF(Table1[[#This Row],[Criterion H]]="yes",2,IF(Table1[[#This Row],[Criterion H]]="somewhat",1,0))</f>
        <v>0</v>
      </c>
      <c r="AS31" s="35">
        <f>IF(Table1[[#This Row],[Criterion I]]="yes",2,IF(Table1[[#This Row],[Criterion I]]="somewhat",1,0))</f>
        <v>0</v>
      </c>
      <c r="AT31" s="35">
        <f>IF(Table1[[#This Row],[Criterion J]]="yes",2,IF(Table1[[#This Row],[Criterion J]]="somewhat",1,0))</f>
        <v>0</v>
      </c>
      <c r="AU31" s="169">
        <f>Table1[[#This Row],[Alignment Score with Commercial and State Measure Sets]]+Table1[[#This Row],[Alignment Score with Federal Measure Sets Focused on Ambulatory Care ]]+Table1[[#This Row],[Alignment Score with National Hospital Measure Sets]]+Table1[[#This Row],[Alignment Score with National Hospital and Ambulatory Measure Sets]]+Table1[[#This Row],[Alignment Score with Select State Measure Sets]]</f>
        <v>3</v>
      </c>
      <c r="AV31" s="169">
        <f>COUNTIF(Table1[[#This Row],[SIM Aligned ACO Measure Set]:[Behavioral Health Measure Set - Substance Use Treatment]],"*yes*")</f>
        <v>2</v>
      </c>
      <c r="AW31" s="169">
        <f>COUNTIF(Table1[[#This Row],[
CMMI Comprehensive Primary Care Plus (CPC+)]:[
CMS Merit-based Incentive Payment System (MIPS) - General Practice/Family Practice, Internal Medicine, and Pediatrics]],"*yes*")</f>
        <v>0</v>
      </c>
      <c r="AX31" s="169">
        <f>COUNTIF(Table1[[#This Row],[
CMS Hospital Value-Based Purchasing]:[
Joint Commission Accountability Measure List]],"*yes*")</f>
        <v>1</v>
      </c>
      <c r="AY31" s="169">
        <f>COUNTIF(Table1[[#This Row],[
Catalyst for Payment Reform Employer-Purchaser Measure Set]],"*yes*")</f>
        <v>0</v>
      </c>
      <c r="AZ31" s="169">
        <f>COUNTIF(Table1[[#This Row],[
Medi-Cal P4P Measure Set
]:[
Washington State Common Measure Set for Health Care Quality and Cost 
]],"*yes*")</f>
        <v>0</v>
      </c>
      <c r="BA31" s="269" t="s">
        <v>2278</v>
      </c>
      <c r="BB31" s="269" t="s">
        <v>2278</v>
      </c>
      <c r="BC31" s="269"/>
      <c r="BD31" s="269"/>
      <c r="BE31" s="269"/>
      <c r="BF31" s="269"/>
      <c r="BG31"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2017]],13,FALSE))=TRUE,"",VLOOKUP(Table1[[#This Row],[NQF Number]],Table48[[#All],[NQF '#]:[Washington State Common Measure Set for Health Care Quality and Cost
Version Date: CY 2017]],13,FALSE)))))</f>
        <v/>
      </c>
      <c r="BH31"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2017]],14,FALSE))=TRUE,"",VLOOKUP(Table1[[#This Row],[NQF Number]],Table48[[#All],[NQF '#]:[Washington State Common Measure Set for Health Care Quality and Cost
Version Date: CY 2017]],14,FALSE)))))</f>
        <v/>
      </c>
      <c r="BI31"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2017]],15,FALSE))=TRUE,"",VLOOKUP(Table1[[#This Row],[NQF Number]],Table48[[#All],[NQF '#]:[Washington State Common Measure Set for Health Care Quality and Cost
Version Date: CY 2017]],15,FALSE)))))</f>
        <v/>
      </c>
      <c r="BJ31"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2017]],16,FALSE))=TRUE,"",VLOOKUP(Table1[[#This Row],[NQF Number]],Table48[[#All],[NQF '#]:[Washington State Common Measure Set for Health Care Quality and Cost
Version Date: CY 2017]],16,FALSE)))))</f>
        <v/>
      </c>
      <c r="BK31"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2017]],17,FALSE))=TRUE,"",VLOOKUP(Table1[[#This Row],[NQF Number]],Table48[[#All],[NQF '#]:[Washington State Common Measure Set for Health Care Quality and Cost
Version Date: CY 2017]],17,FALSE)))))</f>
        <v/>
      </c>
      <c r="BL31"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2017]],18,FALSE))=TRUE,"",VLOOKUP(Table1[[#This Row],[NQF Number]],Table48[[#All],[NQF '#]:[Washington State Common Measure Set for Health Care Quality and Cost
Version Date: CY 2017]],18,FALSE)))))</f>
        <v/>
      </c>
      <c r="BM31"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2017]],19,FALSE))=TRUE,"",VLOOKUP(Table1[[#This Row],[NQF Number]],Table48[[#All],[NQF '#]:[Washington State Common Measure Set for Health Care Quality and Cost
Version Date: CY 2017]],19,FALSE)))))</f>
        <v/>
      </c>
      <c r="BN31"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2017]],22,FALSE))=TRUE,"",VLOOKUP(Table1[[#This Row],[NQF Number]],Table48[[#All],[NQF '#]:[Washington State Common Measure Set for Health Care Quality and Cost
Version Date: CY 2017]],22,FALSE)))))</f>
        <v/>
      </c>
      <c r="BO31"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2017]],23,FALSE))=TRUE,"",VLOOKUP(Table1[[#This Row],[NQF Number]],Table48[[#All],[NQF '#]:[Washington State Common Measure Set for Health Care Quality and Cost
Version Date: CY 2017]],23,FALSE)))))</f>
        <v/>
      </c>
      <c r="BP31"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2017]],24,FALSE))=TRUE,"",VLOOKUP(Table1[[#This Row],[NQF Number]],Table48[[#All],[NQF '#]:[Washington State Common Measure Set for Health Care Quality and Cost
Version Date: CY 2017]],24,FALSE)))))</f>
        <v/>
      </c>
      <c r="BQ31"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2017]],20,FALSE))=TRUE,"",VLOOKUP(Table1[[#This Row],[NQF Number]],Table48[[#All],[NQF '#]:[Washington State Common Measure Set for Health Care Quality and Cost
Version Date: CY 2017]],20,FALSE)))))</f>
        <v/>
      </c>
      <c r="BR31"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2017]],21,FALSE))=TRUE,"",VLOOKUP(Table1[[#This Row],[NQF Number]],Table48[[#All],[NQF '#]:[Washington State Common Measure Set for Health Care Quality and Cost
Version Date: CY 2017]],21,FALSE)))))</f>
        <v/>
      </c>
      <c r="BS31"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2017]],26,FALSE))=TRUE,"",VLOOKUP(Table1[[#This Row],[NQF Number]],Table48[[#All],[NQF '#]:[Washington State Common Measure Set for Health Care Quality and Cost
Version Date: CY 2017]],26,FALSE)))))</f>
        <v>Yes (PC-05, and ePC-05; not ePC-05a)</v>
      </c>
      <c r="BT31"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2017]],25,FALSE))=TRUE,"",VLOOKUP(Table1[[#This Row],[NQF Number]],Table48[[#All],[NQF '#]:[Washington State Common Measure Set for Health Care Quality and Cost
Version Date: CY 2017]],25,FALSE)))))</f>
        <v/>
      </c>
      <c r="BU31"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2017]],27,FALSE))=TRUE,"",VLOOKUP(Table1[[#This Row],[NQF Number]],Table48[[#All],[NQF '#]:[Washington State Common Measure Set for Health Care Quality and Cost
Version Date: CY 2017]],27,FALSE)))))</f>
        <v/>
      </c>
      <c r="BV31"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2017]],28,FALSE))=TRUE,"",VLOOKUP(Table1[[#This Row],[NQF Number]],Table48[[#All],[NQF '#]:[Washington State Common Measure Set for Health Care Quality and Cost
Version Date: CY 2017]],28,FALSE)))))</f>
        <v/>
      </c>
      <c r="BW31"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2017]],29,FALSE))=TRUE,"",VLOOKUP(Table1[[#This Row],[NQF Number]],Table48[[#All],[NQF '#]:[Washington State Common Measure Set for Health Care Quality and Cost
Version Date: CY 2017]],29,FALSE)))))</f>
        <v/>
      </c>
      <c r="BX31"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2017]],31,FALSE))=TRUE,"",VLOOKUP(Table1[[#This Row],[NQF Number]],Table48[[#All],[NQF '#]:[Washington State Common Measure Set for Health Care Quality and Cost
Version Date: CY 2017]],31,FALSE)))))</f>
        <v/>
      </c>
      <c r="BY31"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2017]],32,FALSE))=TRUE,"",VLOOKUP(Table1[[#This Row],[NQF Number]],Table48[[#All],[NQF '#]:[Washington State Common Measure Set for Health Care Quality and Cost
Version Date: CY 2017]],32,FALSE)))))</f>
        <v/>
      </c>
    </row>
    <row r="32" spans="1:77" ht="113.25" customHeight="1">
      <c r="A32" s="161">
        <v>27</v>
      </c>
      <c r="B32" s="49" t="str">
        <f>INDEX(Table48[[#All],[Measure Name]],MATCH(Table1[[#This Row],[NQF Number]],Table48[[#All],[NQF '#]],0))</f>
        <v>READM-30-AMI: Heart Attack Readmit</v>
      </c>
      <c r="C32" s="265" t="s">
        <v>318</v>
      </c>
      <c r="D32" s="33" t="str">
        <f>INDEX(Table48[[#All],[Steward]],MATCH(Table1[[#This Row],[NQF Number]],Table48[[#All],[NQF '#]],0))</f>
        <v>Centers for Medicare &amp; Medicaid Services</v>
      </c>
      <c r="E32" s="33" t="str">
        <f>IF(INDEX(Table48[[#All],[CMS Number]],MATCH(Table1[[#This Row],[NQF Number]],Table48[[#All],[NQF '#]],0))=0,"",INDEX(Table48[[#All],[CMS Number]],MATCH(Table1[[#This Row],[NQF Number]],Table48[[#All],[NQF '#]],0)))</f>
        <v/>
      </c>
      <c r="F32" s="33" t="str">
        <f>INDEX(Table48[[#All],[Description]],MATCH(Table1[[#This Row],[NQF Number]],Table48[[#All],[NQF '#]],0))</f>
        <v xml:space="preserve">The measure estimates a hospital-level 30-day risk-standardized readmission rate (RSRR) for patients discharged from the hospital with a principal diagnosis of acute myocardial infarction (AMI). The outcome is defined as readmission for any cause within 30 days of the discharge date for the index admission, excluding a specified set of planned readmissions. The target population is patients aged 18 years and older. CMS annually reports the measure for individuals who are 65 years and older and are either Medicare fee-for-service (FFS) beneficiaries hospitalized in non-federal hospitals or patients hospitalized in Department of Veterans Affairs (VA) facilities. </v>
      </c>
      <c r="G32" s="217" t="str">
        <f>INDEX(Table48[[#All],[Domain]],MATCH(Table1[[#This Row],[NQF Number]],Table48[[#All],[NQF '#]],0))</f>
        <v>Hospital</v>
      </c>
      <c r="H32" s="217" t="str">
        <f>INDEX(Table48[[#All],[Condition]],MATCH(Table1[[#This Row],[NQF Number]],Table48[[#All],[NQF '#]],0))</f>
        <v>Cardiovascular</v>
      </c>
      <c r="I32" s="34" t="str">
        <f>INDEX(Table48[[#All],[Measure Type]],MATCH(Table1[[#This Row],[NQF Number]],Table48[[#All],[NQF '#]],0))</f>
        <v>Outcome</v>
      </c>
      <c r="J32" s="33" t="str">
        <f>INDEX(Table48[[#All],[Populations]],MATCH(Table1[[#This Row],[NQF Number]],Table48[[#All],[NQF '#]],0))</f>
        <v>Adult</v>
      </c>
      <c r="K32" s="35" t="str">
        <f>INDEX(Table48[[#All],[Data Source]],MATCH(Table1[[#This Row],[NQF Number]],Table48[[#All],[NQF '#]],0))</f>
        <v>Claims</v>
      </c>
      <c r="L32" s="269"/>
      <c r="M32" s="269"/>
      <c r="N32" s="279"/>
      <c r="O32" s="281" t="s">
        <v>2994</v>
      </c>
      <c r="P32" s="166">
        <f>SUM(Table1[[#This Row],[Set A]:[Set J]])</f>
        <v>0</v>
      </c>
      <c r="Q32" s="167"/>
      <c r="R32" s="167"/>
      <c r="S32" s="167"/>
      <c r="T32" s="167"/>
      <c r="U32" s="167"/>
      <c r="V32" s="167"/>
      <c r="W32" s="167"/>
      <c r="X32" s="167"/>
      <c r="Y32" s="167"/>
      <c r="Z32" s="167"/>
      <c r="AA32" s="167"/>
      <c r="AB32" s="167"/>
      <c r="AC32" s="167"/>
      <c r="AD32" s="167"/>
      <c r="AE32" s="167"/>
      <c r="AF32" s="167"/>
      <c r="AG32" s="167"/>
      <c r="AH32" s="167"/>
      <c r="AI32" s="167"/>
      <c r="AJ32" s="167"/>
      <c r="AK32" s="36">
        <f>IF(Table1[[#This Row],[Criterion A]]="yes",2,IF(Table1[[#This Row],[Criterion A]]="somewhat",1,0))</f>
        <v>0</v>
      </c>
      <c r="AL32" s="35">
        <f>IF(Table1[[#This Row],[Criterion B]]="yes",2,IF(Table1[[#This Row],[Criterion B]]="somewhat",1,0))</f>
        <v>0</v>
      </c>
      <c r="AM32" s="35">
        <f>IF(Table1[[#This Row],[Criterion C]]="yes",2,IF(Table1[[#This Row],[Criterion C]]="somewhat",1,0))</f>
        <v>0</v>
      </c>
      <c r="AN32" s="35">
        <f>IF(Table1[[#This Row],[Criterion D]]="yes",2,IF(Table1[[#This Row],[Criterion D]]="somewhat",1,0))</f>
        <v>0</v>
      </c>
      <c r="AO32" s="35">
        <f>IF(Table1[[#This Row],[Criterion E]]="yes",2,IF(Table1[[#This Row],[Criterion E]]="somewhat",1,0))</f>
        <v>0</v>
      </c>
      <c r="AP32" s="35">
        <f>IF(Table1[[#This Row],[Criterion F]]="yes",2,IF(Table1[[#This Row],[Criterion F]]="somewhat",1,0))</f>
        <v>0</v>
      </c>
      <c r="AQ32" s="35">
        <f>IF(Table1[[#This Row],[Criterion G]]="yes",2,IF(Table1[[#This Row],[Criterion G]]="somewhat",1,0))</f>
        <v>0</v>
      </c>
      <c r="AR32" s="35">
        <f>IF(Table1[[#This Row],[Criterion H]]="yes",2,IF(Table1[[#This Row],[Criterion H]]="somewhat",1,0))</f>
        <v>0</v>
      </c>
      <c r="AS32" s="35">
        <f>IF(Table1[[#This Row],[Criterion I]]="yes",2,IF(Table1[[#This Row],[Criterion I]]="somewhat",1,0))</f>
        <v>0</v>
      </c>
      <c r="AT32" s="35">
        <f>IF(Table1[[#This Row],[Criterion J]]="yes",2,IF(Table1[[#This Row],[Criterion J]]="somewhat",1,0))</f>
        <v>0</v>
      </c>
      <c r="AU32" s="169">
        <f>Table1[[#This Row],[Alignment Score with Commercial and State Measure Sets]]+Table1[[#This Row],[Alignment Score with Federal Measure Sets Focused on Ambulatory Care ]]+Table1[[#This Row],[Alignment Score with National Hospital Measure Sets]]+Table1[[#This Row],[Alignment Score with National Hospital and Ambulatory Measure Sets]]+Table1[[#This Row],[Alignment Score with Select State Measure Sets]]</f>
        <v>3</v>
      </c>
      <c r="AV32" s="169">
        <f>COUNTIF(Table1[[#This Row],[SIM Aligned ACO Measure Set]:[Behavioral Health Measure Set - Substance Use Treatment]],"*yes*")</f>
        <v>2</v>
      </c>
      <c r="AW32" s="169">
        <f>COUNTIF(Table1[[#This Row],[
CMMI Comprehensive Primary Care Plus (CPC+)]:[
CMS Merit-based Incentive Payment System (MIPS) - General Practice/Family Practice, Internal Medicine, and Pediatrics]],"*yes*")</f>
        <v>0</v>
      </c>
      <c r="AX32" s="169">
        <f>COUNTIF(Table1[[#This Row],[
CMS Hospital Value-Based Purchasing]:[
Joint Commission Accountability Measure List]],"*yes*")</f>
        <v>1</v>
      </c>
      <c r="AY32" s="169">
        <f>COUNTIF(Table1[[#This Row],[
Catalyst for Payment Reform Employer-Purchaser Measure Set]],"*yes*")</f>
        <v>0</v>
      </c>
      <c r="AZ32" s="169">
        <f>COUNTIF(Table1[[#This Row],[
Medi-Cal P4P Measure Set
]:[
Washington State Common Measure Set for Health Care Quality and Cost 
]],"*yes*")</f>
        <v>0</v>
      </c>
      <c r="BA32" s="269" t="s">
        <v>2278</v>
      </c>
      <c r="BB32" s="269" t="s">
        <v>2278</v>
      </c>
      <c r="BC32" s="269"/>
      <c r="BD32" s="269"/>
      <c r="BE32" s="269"/>
      <c r="BF32" s="269"/>
      <c r="BG32"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2017]],13,FALSE))=TRUE,"",VLOOKUP(Table1[[#This Row],[NQF Number]],Table48[[#All],[NQF '#]:[Washington State Common Measure Set for Health Care Quality and Cost
Version Date: CY 2017]],13,FALSE)))))</f>
        <v/>
      </c>
      <c r="BH32"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2017]],14,FALSE))=TRUE,"",VLOOKUP(Table1[[#This Row],[NQF Number]],Table48[[#All],[NQF '#]:[Washington State Common Measure Set for Health Care Quality and Cost
Version Date: CY 2017]],14,FALSE)))))</f>
        <v/>
      </c>
      <c r="BI32"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2017]],15,FALSE))=TRUE,"",VLOOKUP(Table1[[#This Row],[NQF Number]],Table48[[#All],[NQF '#]:[Washington State Common Measure Set for Health Care Quality and Cost
Version Date: CY 2017]],15,FALSE)))))</f>
        <v/>
      </c>
      <c r="BJ32"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2017]],16,FALSE))=TRUE,"",VLOOKUP(Table1[[#This Row],[NQF Number]],Table48[[#All],[NQF '#]:[Washington State Common Measure Set for Health Care Quality and Cost
Version Date: CY 2017]],16,FALSE)))))</f>
        <v/>
      </c>
      <c r="BK32"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2017]],17,FALSE))=TRUE,"",VLOOKUP(Table1[[#This Row],[NQF Number]],Table48[[#All],[NQF '#]:[Washington State Common Measure Set for Health Care Quality and Cost
Version Date: CY 2017]],17,FALSE)))))</f>
        <v/>
      </c>
      <c r="BL32"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2017]],18,FALSE))=TRUE,"",VLOOKUP(Table1[[#This Row],[NQF Number]],Table48[[#All],[NQF '#]:[Washington State Common Measure Set for Health Care Quality and Cost
Version Date: CY 2017]],18,FALSE)))))</f>
        <v/>
      </c>
      <c r="BM32"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2017]],19,FALSE))=TRUE,"",VLOOKUP(Table1[[#This Row],[NQF Number]],Table48[[#All],[NQF '#]:[Washington State Common Measure Set for Health Care Quality and Cost
Version Date: CY 2017]],19,FALSE)))))</f>
        <v/>
      </c>
      <c r="BN32"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2017]],22,FALSE))=TRUE,"",VLOOKUP(Table1[[#This Row],[NQF Number]],Table48[[#All],[NQF '#]:[Washington State Common Measure Set for Health Care Quality and Cost
Version Date: CY 2017]],22,FALSE)))))</f>
        <v/>
      </c>
      <c r="BO32"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2017]],23,FALSE))=TRUE,"",VLOOKUP(Table1[[#This Row],[NQF Number]],Table48[[#All],[NQF '#]:[Washington State Common Measure Set for Health Care Quality and Cost
Version Date: CY 2017]],23,FALSE)))))</f>
        <v/>
      </c>
      <c r="BP32"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2017]],24,FALSE))=TRUE,"",VLOOKUP(Table1[[#This Row],[NQF Number]],Table48[[#All],[NQF '#]:[Washington State Common Measure Set for Health Care Quality and Cost
Version Date: CY 2017]],24,FALSE)))))</f>
        <v/>
      </c>
      <c r="BQ32"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2017]],20,FALSE))=TRUE,"",VLOOKUP(Table1[[#This Row],[NQF Number]],Table48[[#All],[NQF '#]:[Washington State Common Measure Set for Health Care Quality and Cost
Version Date: CY 2017]],20,FALSE)))))</f>
        <v/>
      </c>
      <c r="BR32"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2017]],21,FALSE))=TRUE,"",VLOOKUP(Table1[[#This Row],[NQF Number]],Table48[[#All],[NQF '#]:[Washington State Common Measure Set for Health Care Quality and Cost
Version Date: CY 2017]],21,FALSE)))))</f>
        <v>Yes</v>
      </c>
      <c r="BS32"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2017]],26,FALSE))=TRUE,"",VLOOKUP(Table1[[#This Row],[NQF Number]],Table48[[#All],[NQF '#]:[Washington State Common Measure Set for Health Care Quality and Cost
Version Date: CY 2017]],26,FALSE)))))</f>
        <v/>
      </c>
      <c r="BT32"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2017]],25,FALSE))=TRUE,"",VLOOKUP(Table1[[#This Row],[NQF Number]],Table48[[#All],[NQF '#]:[Washington State Common Measure Set for Health Care Quality and Cost
Version Date: CY 2017]],25,FALSE)))))</f>
        <v/>
      </c>
      <c r="BU32"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2017]],27,FALSE))=TRUE,"",VLOOKUP(Table1[[#This Row],[NQF Number]],Table48[[#All],[NQF '#]:[Washington State Common Measure Set for Health Care Quality and Cost
Version Date: CY 2017]],27,FALSE)))))</f>
        <v/>
      </c>
      <c r="BV32"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2017]],28,FALSE))=TRUE,"",VLOOKUP(Table1[[#This Row],[NQF Number]],Table48[[#All],[NQF '#]:[Washington State Common Measure Set for Health Care Quality and Cost
Version Date: CY 2017]],28,FALSE)))))</f>
        <v/>
      </c>
      <c r="BW32"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2017]],29,FALSE))=TRUE,"",VLOOKUP(Table1[[#This Row],[NQF Number]],Table48[[#All],[NQF '#]:[Washington State Common Measure Set for Health Care Quality and Cost
Version Date: CY 2017]],29,FALSE)))))</f>
        <v/>
      </c>
      <c r="BX32"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2017]],31,FALSE))=TRUE,"",VLOOKUP(Table1[[#This Row],[NQF Number]],Table48[[#All],[NQF '#]:[Washington State Common Measure Set for Health Care Quality and Cost
Version Date: CY 2017]],31,FALSE)))))</f>
        <v/>
      </c>
      <c r="BY32"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2017]],32,FALSE))=TRUE,"",VLOOKUP(Table1[[#This Row],[NQF Number]],Table48[[#All],[NQF '#]:[Washington State Common Measure Set for Health Care Quality and Cost
Version Date: CY 2017]],32,FALSE)))))</f>
        <v/>
      </c>
    </row>
    <row r="33" spans="1:77" ht="113.25" customHeight="1">
      <c r="A33" s="161">
        <v>28</v>
      </c>
      <c r="B33" s="216" t="str">
        <f>INDEX(Table48[[#All],[Measure Name]],MATCH(Table1[[#This Row],[NQF Number]],Table48[[#All],[NQF '#]],0))</f>
        <v>READM-30-PN: Pneumonia Readmit</v>
      </c>
      <c r="C33" s="265" t="s">
        <v>320</v>
      </c>
      <c r="D33" s="35" t="str">
        <f>INDEX(Table48[[#All],[Steward]],MATCH(Table1[[#This Row],[NQF Number]],Table48[[#All],[NQF '#]],0))</f>
        <v>Centers for Medicare &amp; Medicaid Services</v>
      </c>
      <c r="E33" s="217" t="str">
        <f>IF(INDEX(Table48[[#All],[CMS Number]],MATCH(Table1[[#This Row],[NQF Number]],Table48[[#All],[NQF '#]],0))=0,"",INDEX(Table48[[#All],[CMS Number]],MATCH(Table1[[#This Row],[NQF Number]],Table48[[#All],[NQF '#]],0)))</f>
        <v/>
      </c>
      <c r="F33" s="217" t="str">
        <f>INDEX(Table48[[#All],[Description]],MATCH(Table1[[#This Row],[NQF Number]],Table48[[#All],[NQF '#]],0))</f>
        <v>The measure estimates a hospital-level risk-standardized readmission rate (RSRR) for patients discharged from the hospital with a principal diagnosis of pneumonia. The outcome is defined as unplanned readmission for any cause within 30 days of the discharge date for the index admission. A specified set of planned readmissions do not count as readmissions. The target population is patients 18 and over. CMS annually reports the measure for patients who are 65 years or older and are either enrolled in fee-for-service (FFS) Medicare and hospitalized in non-federal hospitals or are hospitalized in Veterans Health Administration (VA) facilities.</v>
      </c>
      <c r="G33" s="35" t="str">
        <f>INDEX(Table48[[#All],[Domain]],MATCH(Table1[[#This Row],[NQF Number]],Table48[[#All],[NQF '#]],0))</f>
        <v>Hospital</v>
      </c>
      <c r="H33" s="35" t="str">
        <f>INDEX(Table48[[#All],[Condition]],MATCH(Table1[[#This Row],[NQF Number]],Table48[[#All],[NQF '#]],0))</f>
        <v>Respiratory</v>
      </c>
      <c r="I33" s="35" t="str">
        <f>INDEX(Table48[[#All],[Measure Type]],MATCH(Table1[[#This Row],[NQF Number]],Table48[[#All],[NQF '#]],0))</f>
        <v>Outcome</v>
      </c>
      <c r="J33" s="35" t="str">
        <f>INDEX(Table48[[#All],[Populations]],MATCH(Table1[[#This Row],[NQF Number]],Table48[[#All],[NQF '#]],0))</f>
        <v>Adult</v>
      </c>
      <c r="K33" s="218" t="str">
        <f>INDEX(Table48[[#All],[Data Source]],MATCH(Table1[[#This Row],[NQF Number]],Table48[[#All],[NQF '#]],0))</f>
        <v>Claims</v>
      </c>
      <c r="L33" s="269"/>
      <c r="M33" s="269"/>
      <c r="N33" s="279"/>
      <c r="O33" s="281" t="s">
        <v>2995</v>
      </c>
      <c r="P33" s="166">
        <f>SUM(Table1[[#This Row],[Set A]:[Set J]])</f>
        <v>0</v>
      </c>
      <c r="Q33" s="167"/>
      <c r="R33" s="167"/>
      <c r="S33" s="167"/>
      <c r="T33" s="167"/>
      <c r="U33" s="167"/>
      <c r="V33" s="167"/>
      <c r="W33" s="167"/>
      <c r="X33" s="167"/>
      <c r="Y33" s="167"/>
      <c r="Z33" s="167"/>
      <c r="AA33" s="167"/>
      <c r="AB33" s="167"/>
      <c r="AC33" s="167"/>
      <c r="AD33" s="167"/>
      <c r="AE33" s="167"/>
      <c r="AF33" s="167"/>
      <c r="AG33" s="167"/>
      <c r="AH33" s="167"/>
      <c r="AI33" s="167"/>
      <c r="AJ33" s="167"/>
      <c r="AK33" s="36">
        <f>IF(Table1[[#This Row],[Criterion A]]="yes",2,IF(Table1[[#This Row],[Criterion A]]="somewhat",1,0))</f>
        <v>0</v>
      </c>
      <c r="AL33" s="35">
        <f>IF(Table1[[#This Row],[Criterion B]]="yes",2,IF(Table1[[#This Row],[Criterion B]]="somewhat",1,0))</f>
        <v>0</v>
      </c>
      <c r="AM33" s="35">
        <f>IF(Table1[[#This Row],[Criterion C]]="yes",2,IF(Table1[[#This Row],[Criterion C]]="somewhat",1,0))</f>
        <v>0</v>
      </c>
      <c r="AN33" s="35">
        <f>IF(Table1[[#This Row],[Criterion D]]="yes",2,IF(Table1[[#This Row],[Criterion D]]="somewhat",1,0))</f>
        <v>0</v>
      </c>
      <c r="AO33" s="35">
        <f>IF(Table1[[#This Row],[Criterion E]]="yes",2,IF(Table1[[#This Row],[Criterion E]]="somewhat",1,0))</f>
        <v>0</v>
      </c>
      <c r="AP33" s="35">
        <f>IF(Table1[[#This Row],[Criterion F]]="yes",2,IF(Table1[[#This Row],[Criterion F]]="somewhat",1,0))</f>
        <v>0</v>
      </c>
      <c r="AQ33" s="35">
        <f>IF(Table1[[#This Row],[Criterion G]]="yes",2,IF(Table1[[#This Row],[Criterion G]]="somewhat",1,0))</f>
        <v>0</v>
      </c>
      <c r="AR33" s="35">
        <f>IF(Table1[[#This Row],[Criterion H]]="yes",2,IF(Table1[[#This Row],[Criterion H]]="somewhat",1,0))</f>
        <v>0</v>
      </c>
      <c r="AS33" s="35">
        <f>IF(Table1[[#This Row],[Criterion I]]="yes",2,IF(Table1[[#This Row],[Criterion I]]="somewhat",1,0))</f>
        <v>0</v>
      </c>
      <c r="AT33" s="35">
        <f>IF(Table1[[#This Row],[Criterion J]]="yes",2,IF(Table1[[#This Row],[Criterion J]]="somewhat",1,0))</f>
        <v>0</v>
      </c>
      <c r="AU33" s="169">
        <f>Table1[[#This Row],[Alignment Score with Commercial and State Measure Sets]]+Table1[[#This Row],[Alignment Score with Federal Measure Sets Focused on Ambulatory Care ]]+Table1[[#This Row],[Alignment Score with National Hospital Measure Sets]]+Table1[[#This Row],[Alignment Score with National Hospital and Ambulatory Measure Sets]]+Table1[[#This Row],[Alignment Score with Select State Measure Sets]]</f>
        <v>3</v>
      </c>
      <c r="AV33" s="169">
        <f>COUNTIF(Table1[[#This Row],[SIM Aligned ACO Measure Set]:[Behavioral Health Measure Set - Substance Use Treatment]],"*yes*")</f>
        <v>2</v>
      </c>
      <c r="AW33" s="169">
        <f>COUNTIF(Table1[[#This Row],[
CMMI Comprehensive Primary Care Plus (CPC+)]:[
CMS Merit-based Incentive Payment System (MIPS) - General Practice/Family Practice, Internal Medicine, and Pediatrics]],"*yes*")</f>
        <v>0</v>
      </c>
      <c r="AX33" s="169">
        <f>COUNTIF(Table1[[#This Row],[
CMS Hospital Value-Based Purchasing]:[
Joint Commission Accountability Measure List]],"*yes*")</f>
        <v>1</v>
      </c>
      <c r="AY33" s="169">
        <f>COUNTIF(Table1[[#This Row],[
Catalyst for Payment Reform Employer-Purchaser Measure Set]],"*yes*")</f>
        <v>0</v>
      </c>
      <c r="AZ33" s="169">
        <f>COUNTIF(Table1[[#This Row],[
Medi-Cal P4P Measure Set
]:[
Washington State Common Measure Set for Health Care Quality and Cost 
]],"*yes*")</f>
        <v>0</v>
      </c>
      <c r="BA33" s="269" t="s">
        <v>2278</v>
      </c>
      <c r="BB33" s="269" t="s">
        <v>2278</v>
      </c>
      <c r="BC33" s="269"/>
      <c r="BD33" s="269"/>
      <c r="BE33" s="269"/>
      <c r="BF33" s="269"/>
      <c r="BG33"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2017]],13,FALSE))=TRUE,"",VLOOKUP(Table1[[#This Row],[NQF Number]],Table48[[#All],[NQF '#]:[Washington State Common Measure Set for Health Care Quality and Cost
Version Date: CY 2017]],13,FALSE)))))</f>
        <v/>
      </c>
      <c r="BH33"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2017]],14,FALSE))=TRUE,"",VLOOKUP(Table1[[#This Row],[NQF Number]],Table48[[#All],[NQF '#]:[Washington State Common Measure Set for Health Care Quality and Cost
Version Date: CY 2017]],14,FALSE)))))</f>
        <v/>
      </c>
      <c r="BI33"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2017]],15,FALSE))=TRUE,"",VLOOKUP(Table1[[#This Row],[NQF Number]],Table48[[#All],[NQF '#]:[Washington State Common Measure Set for Health Care Quality and Cost
Version Date: CY 2017]],15,FALSE)))))</f>
        <v/>
      </c>
      <c r="BJ33"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2017]],16,FALSE))=TRUE,"",VLOOKUP(Table1[[#This Row],[NQF Number]],Table48[[#All],[NQF '#]:[Washington State Common Measure Set for Health Care Quality and Cost
Version Date: CY 2017]],16,FALSE)))))</f>
        <v/>
      </c>
      <c r="BK33"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2017]],17,FALSE))=TRUE,"",VLOOKUP(Table1[[#This Row],[NQF Number]],Table48[[#All],[NQF '#]:[Washington State Common Measure Set for Health Care Quality and Cost
Version Date: CY 2017]],17,FALSE)))))</f>
        <v/>
      </c>
      <c r="BL33"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2017]],18,FALSE))=TRUE,"",VLOOKUP(Table1[[#This Row],[NQF Number]],Table48[[#All],[NQF '#]:[Washington State Common Measure Set for Health Care Quality and Cost
Version Date: CY 2017]],18,FALSE)))))</f>
        <v/>
      </c>
      <c r="BM33"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2017]],19,FALSE))=TRUE,"",VLOOKUP(Table1[[#This Row],[NQF Number]],Table48[[#All],[NQF '#]:[Washington State Common Measure Set for Health Care Quality and Cost
Version Date: CY 2017]],19,FALSE)))))</f>
        <v/>
      </c>
      <c r="BN33"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2017]],22,FALSE))=TRUE,"",VLOOKUP(Table1[[#This Row],[NQF Number]],Table48[[#All],[NQF '#]:[Washington State Common Measure Set for Health Care Quality and Cost
Version Date: CY 2017]],22,FALSE)))))</f>
        <v/>
      </c>
      <c r="BO33"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2017]],23,FALSE))=TRUE,"",VLOOKUP(Table1[[#This Row],[NQF Number]],Table48[[#All],[NQF '#]:[Washington State Common Measure Set for Health Care Quality and Cost
Version Date: CY 2017]],23,FALSE)))))</f>
        <v/>
      </c>
      <c r="BP33"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2017]],24,FALSE))=TRUE,"",VLOOKUP(Table1[[#This Row],[NQF Number]],Table48[[#All],[NQF '#]:[Washington State Common Measure Set for Health Care Quality and Cost
Version Date: CY 2017]],24,FALSE)))))</f>
        <v/>
      </c>
      <c r="BQ33"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2017]],20,FALSE))=TRUE,"",VLOOKUP(Table1[[#This Row],[NQF Number]],Table48[[#All],[NQF '#]:[Washington State Common Measure Set for Health Care Quality and Cost
Version Date: CY 2017]],20,FALSE)))))</f>
        <v/>
      </c>
      <c r="BR33"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2017]],21,FALSE))=TRUE,"",VLOOKUP(Table1[[#This Row],[NQF Number]],Table48[[#All],[NQF '#]:[Washington State Common Measure Set for Health Care Quality and Cost
Version Date: CY 2017]],21,FALSE)))))</f>
        <v>Yes</v>
      </c>
      <c r="BS33"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2017]],26,FALSE))=TRUE,"",VLOOKUP(Table1[[#This Row],[NQF Number]],Table48[[#All],[NQF '#]:[Washington State Common Measure Set for Health Care Quality and Cost
Version Date: CY 2017]],26,FALSE)))))</f>
        <v/>
      </c>
      <c r="BT33"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2017]],25,FALSE))=TRUE,"",VLOOKUP(Table1[[#This Row],[NQF Number]],Table48[[#All],[NQF '#]:[Washington State Common Measure Set for Health Care Quality and Cost
Version Date: CY 2017]],25,FALSE)))))</f>
        <v/>
      </c>
      <c r="BU33"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2017]],27,FALSE))=TRUE,"",VLOOKUP(Table1[[#This Row],[NQF Number]],Table48[[#All],[NQF '#]:[Washington State Common Measure Set for Health Care Quality and Cost
Version Date: CY 2017]],27,FALSE)))))</f>
        <v/>
      </c>
      <c r="BV33"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2017]],28,FALSE))=TRUE,"",VLOOKUP(Table1[[#This Row],[NQF Number]],Table48[[#All],[NQF '#]:[Washington State Common Measure Set for Health Care Quality and Cost
Version Date: CY 2017]],28,FALSE)))))</f>
        <v/>
      </c>
      <c r="BW33"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2017]],29,FALSE))=TRUE,"",VLOOKUP(Table1[[#This Row],[NQF Number]],Table48[[#All],[NQF '#]:[Washington State Common Measure Set for Health Care Quality and Cost
Version Date: CY 2017]],29,FALSE)))))</f>
        <v/>
      </c>
      <c r="BX33"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2017]],31,FALSE))=TRUE,"",VLOOKUP(Table1[[#This Row],[NQF Number]],Table48[[#All],[NQF '#]:[Washington State Common Measure Set for Health Care Quality and Cost
Version Date: CY 2017]],31,FALSE)))))</f>
        <v/>
      </c>
      <c r="BY33"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2017]],32,FALSE))=TRUE,"",VLOOKUP(Table1[[#This Row],[NQF Number]],Table48[[#All],[NQF '#]:[Washington State Common Measure Set for Health Care Quality and Cost
Version Date: CY 2017]],32,FALSE)))))</f>
        <v/>
      </c>
    </row>
    <row r="34" spans="1:77" ht="113.25" customHeight="1">
      <c r="A34" s="222">
        <v>29</v>
      </c>
      <c r="B34" s="216" t="str">
        <f>INDEX(Table48[[#All],[Measure Name]],MATCH(Table1[[#This Row],[NQF Number]],Table48[[#All],[NQF '#]],0))</f>
        <v>Comprehensive Diabetes Care: Hemoglobin A1c (HbA1c) Control (&lt;8.0%)</v>
      </c>
      <c r="C34" s="266" t="s">
        <v>177</v>
      </c>
      <c r="D34" s="35" t="str">
        <f>INDEX(Table48[[#All],[Steward]],MATCH(Table1[[#This Row],[NQF Number]],Table48[[#All],[NQF '#]],0))</f>
        <v>National Committee for Quality Assurance</v>
      </c>
      <c r="E34" s="217" t="str">
        <f>IF(INDEX(Table48[[#All],[CMS Number]],MATCH(Table1[[#This Row],[NQF Number]],Table48[[#All],[NQF '#]],0))=0,"",INDEX(Table48[[#All],[CMS Number]],MATCH(Table1[[#This Row],[NQF Number]],Table48[[#All],[NQF '#]],0)))</f>
        <v/>
      </c>
      <c r="F34" s="217" t="str">
        <f>INDEX(Table48[[#All],[Description]],MATCH(Table1[[#This Row],[NQF Number]],Table48[[#All],[NQF '#]],0))</f>
        <v>Percentage of members 18 - 75 years of age with diabetes (type 1 and type 2) whose most recent HbA1c level is &lt;8.0% during the measurement year.</v>
      </c>
      <c r="G34" s="35" t="str">
        <f>INDEX(Table48[[#All],[Domain]],MATCH(Table1[[#This Row],[NQF Number]],Table48[[#All],[NQF '#]],0))</f>
        <v>Chronic Illness Care</v>
      </c>
      <c r="H34" s="35" t="str">
        <f>INDEX(Table48[[#All],[Condition]],MATCH(Table1[[#This Row],[NQF Number]],Table48[[#All],[NQF '#]],0))</f>
        <v>Diabetes</v>
      </c>
      <c r="I34" s="35" t="str">
        <f>INDEX(Table48[[#All],[Measure Type]],MATCH(Table1[[#This Row],[NQF Number]],Table48[[#All],[NQF '#]],0))</f>
        <v>Outcome</v>
      </c>
      <c r="J34" s="35" t="str">
        <f>INDEX(Table48[[#All],[Populations]],MATCH(Table1[[#This Row],[NQF Number]],Table48[[#All],[NQF '#]],0))</f>
        <v>Adult</v>
      </c>
      <c r="K34" s="35" t="s">
        <v>3044</v>
      </c>
      <c r="L34" s="269"/>
      <c r="M34" s="269"/>
      <c r="N34" s="279"/>
      <c r="O34" s="281" t="s">
        <v>2996</v>
      </c>
      <c r="P34" s="166">
        <f>SUM(Table1[[#This Row],[Set A]:[Set J]])</f>
        <v>0</v>
      </c>
      <c r="Q34" s="167"/>
      <c r="R34" s="167"/>
      <c r="S34" s="167"/>
      <c r="T34" s="167"/>
      <c r="U34" s="167"/>
      <c r="V34" s="167"/>
      <c r="W34" s="167"/>
      <c r="X34" s="167"/>
      <c r="Y34" s="167"/>
      <c r="Z34" s="167"/>
      <c r="AA34" s="167"/>
      <c r="AB34" s="167"/>
      <c r="AC34" s="167"/>
      <c r="AD34" s="167"/>
      <c r="AE34" s="167"/>
      <c r="AF34" s="167"/>
      <c r="AG34" s="167"/>
      <c r="AH34" s="167"/>
      <c r="AI34" s="167"/>
      <c r="AJ34" s="167"/>
      <c r="AK34" s="36">
        <f>IF(Table1[[#This Row],[Criterion A]]="yes",2,IF(Table1[[#This Row],[Criterion A]]="somewhat",1,0))</f>
        <v>0</v>
      </c>
      <c r="AL34" s="35">
        <f>IF(Table1[[#This Row],[Criterion B]]="yes",2,IF(Table1[[#This Row],[Criterion B]]="somewhat",1,0))</f>
        <v>0</v>
      </c>
      <c r="AM34" s="35">
        <f>IF(Table1[[#This Row],[Criterion C]]="yes",2,IF(Table1[[#This Row],[Criterion C]]="somewhat",1,0))</f>
        <v>0</v>
      </c>
      <c r="AN34" s="35">
        <f>IF(Table1[[#This Row],[Criterion D]]="yes",2,IF(Table1[[#This Row],[Criterion D]]="somewhat",1,0))</f>
        <v>0</v>
      </c>
      <c r="AO34" s="35">
        <f>IF(Table1[[#This Row],[Criterion E]]="yes",2,IF(Table1[[#This Row],[Criterion E]]="somewhat",1,0))</f>
        <v>0</v>
      </c>
      <c r="AP34" s="35">
        <f>IF(Table1[[#This Row],[Criterion F]]="yes",2,IF(Table1[[#This Row],[Criterion F]]="somewhat",1,0))</f>
        <v>0</v>
      </c>
      <c r="AQ34" s="35">
        <f>IF(Table1[[#This Row],[Criterion G]]="yes",2,IF(Table1[[#This Row],[Criterion G]]="somewhat",1,0))</f>
        <v>0</v>
      </c>
      <c r="AR34" s="35">
        <f>IF(Table1[[#This Row],[Criterion H]]="yes",2,IF(Table1[[#This Row],[Criterion H]]="somewhat",1,0))</f>
        <v>0</v>
      </c>
      <c r="AS34" s="35">
        <f>IF(Table1[[#This Row],[Criterion I]]="yes",2,IF(Table1[[#This Row],[Criterion I]]="somewhat",1,0))</f>
        <v>0</v>
      </c>
      <c r="AT34" s="35">
        <f>IF(Table1[[#This Row],[Criterion J]]="yes",2,IF(Table1[[#This Row],[Criterion J]]="somewhat",1,0))</f>
        <v>0</v>
      </c>
      <c r="AU34" s="169">
        <f>Table1[[#This Row],[Alignment Score with Commercial and State Measure Sets]]+Table1[[#This Row],[Alignment Score with Federal Measure Sets Focused on Ambulatory Care ]]+Table1[[#This Row],[Alignment Score with National Hospital Measure Sets]]+Table1[[#This Row],[Alignment Score with National Hospital and Ambulatory Measure Sets]]+Table1[[#This Row],[Alignment Score with Select State Measure Sets]]</f>
        <v>3</v>
      </c>
      <c r="AV34" s="169">
        <f>COUNTIF(Table1[[#This Row],[SIM Aligned ACO Measure Set]:[Behavioral Health Measure Set - Substance Use Treatment]],"*yes*")</f>
        <v>2</v>
      </c>
      <c r="AW34" s="169">
        <f>COUNTIF(Table1[[#This Row],[
CMMI Comprehensive Primary Care Plus (CPC+)]:[
CMS Merit-based Incentive Payment System (MIPS) - General Practice/Family Practice, Internal Medicine, and Pediatrics]],"*yes*")</f>
        <v>0</v>
      </c>
      <c r="AX34" s="169">
        <f>COUNTIF(Table1[[#This Row],[
CMS Hospital Value-Based Purchasing]:[
Joint Commission Accountability Measure List]],"*yes*")</f>
        <v>0</v>
      </c>
      <c r="AY34" s="169">
        <f>COUNTIF(Table1[[#This Row],[
Catalyst for Payment Reform Employer-Purchaser Measure Set]],"*yes*")</f>
        <v>0</v>
      </c>
      <c r="AZ34" s="169">
        <f>COUNTIF(Table1[[#This Row],[
Medi-Cal P4P Measure Set
]:[
Washington State Common Measure Set for Health Care Quality and Cost 
]],"*yes*")</f>
        <v>1</v>
      </c>
      <c r="BA34" s="269" t="s">
        <v>2274</v>
      </c>
      <c r="BB34" s="269"/>
      <c r="BC34" s="35" t="s">
        <v>3051</v>
      </c>
      <c r="BD34" s="269"/>
      <c r="BE34" s="269"/>
      <c r="BF34" s="269"/>
      <c r="BG34"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2017]],13,FALSE))=TRUE,"",VLOOKUP(Table1[[#This Row],[NQF Number]],Table48[[#All],[NQF '#]:[Washington State Common Measure Set for Health Care Quality and Cost
Version Date: CY 2017]],13,FALSE)))))</f>
        <v/>
      </c>
      <c r="BH34"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2017]],14,FALSE))=TRUE,"",VLOOKUP(Table1[[#This Row],[NQF Number]],Table48[[#All],[NQF '#]:[Washington State Common Measure Set for Health Care Quality and Cost
Version Date: CY 2017]],14,FALSE)))))</f>
        <v/>
      </c>
      <c r="BI34"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2017]],15,FALSE))=TRUE,"",VLOOKUP(Table1[[#This Row],[NQF Number]],Table48[[#All],[NQF '#]:[Washington State Common Measure Set for Health Care Quality and Cost
Version Date: CY 2017]],15,FALSE)))))</f>
        <v/>
      </c>
      <c r="BJ34"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2017]],16,FALSE))=TRUE,"",VLOOKUP(Table1[[#This Row],[NQF Number]],Table48[[#All],[NQF '#]:[Washington State Common Measure Set for Health Care Quality and Cost
Version Date: CY 2017]],16,FALSE)))))</f>
        <v/>
      </c>
      <c r="BK34"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2017]],17,FALSE))=TRUE,"",VLOOKUP(Table1[[#This Row],[NQF Number]],Table48[[#All],[NQF '#]:[Washington State Common Measure Set for Health Care Quality and Cost
Version Date: CY 2017]],17,FALSE)))))</f>
        <v/>
      </c>
      <c r="BL34"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2017]],18,FALSE))=TRUE,"",VLOOKUP(Table1[[#This Row],[NQF Number]],Table48[[#All],[NQF '#]:[Washington State Common Measure Set for Health Care Quality and Cost
Version Date: CY 2017]],18,FALSE)))))</f>
        <v/>
      </c>
      <c r="BM34"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2017]],19,FALSE))=TRUE,"",VLOOKUP(Table1[[#This Row],[NQF Number]],Table48[[#All],[NQF '#]:[Washington State Common Measure Set for Health Care Quality and Cost
Version Date: CY 2017]],19,FALSE)))))</f>
        <v/>
      </c>
      <c r="BN34"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2017]],22,FALSE))=TRUE,"",VLOOKUP(Table1[[#This Row],[NQF Number]],Table48[[#All],[NQF '#]:[Washington State Common Measure Set for Health Care Quality and Cost
Version Date: CY 2017]],22,FALSE)))))</f>
        <v/>
      </c>
      <c r="BO34"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2017]],23,FALSE))=TRUE,"",VLOOKUP(Table1[[#This Row],[NQF Number]],Table48[[#All],[NQF '#]:[Washington State Common Measure Set for Health Care Quality and Cost
Version Date: CY 2017]],23,FALSE)))))</f>
        <v/>
      </c>
      <c r="BP34"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2017]],24,FALSE))=TRUE,"",VLOOKUP(Table1[[#This Row],[NQF Number]],Table48[[#All],[NQF '#]:[Washington State Common Measure Set for Health Care Quality and Cost
Version Date: CY 2017]],24,FALSE)))))</f>
        <v/>
      </c>
      <c r="BQ34"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2017]],20,FALSE))=TRUE,"",VLOOKUP(Table1[[#This Row],[NQF Number]],Table48[[#All],[NQF '#]:[Washington State Common Measure Set for Health Care Quality and Cost
Version Date: CY 2017]],20,FALSE)))))</f>
        <v/>
      </c>
      <c r="BR34"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2017]],21,FALSE))=TRUE,"",VLOOKUP(Table1[[#This Row],[NQF Number]],Table48[[#All],[NQF '#]:[Washington State Common Measure Set for Health Care Quality and Cost
Version Date: CY 2017]],21,FALSE)))))</f>
        <v/>
      </c>
      <c r="BS34"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2017]],26,FALSE))=TRUE,"",VLOOKUP(Table1[[#This Row],[NQF Number]],Table48[[#All],[NQF '#]:[Washington State Common Measure Set for Health Care Quality and Cost
Version Date: CY 2017]],26,FALSE)))))</f>
        <v/>
      </c>
      <c r="BT34"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2017]],25,FALSE))=TRUE,"",VLOOKUP(Table1[[#This Row],[NQF Number]],Table48[[#All],[NQF '#]:[Washington State Common Measure Set for Health Care Quality and Cost
Version Date: CY 2017]],25,FALSE)))))</f>
        <v/>
      </c>
      <c r="BU34"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2017]],27,FALSE))=TRUE,"",VLOOKUP(Table1[[#This Row],[NQF Number]],Table48[[#All],[NQF '#]:[Washington State Common Measure Set for Health Care Quality and Cost
Version Date: CY 2017]],27,FALSE)))))</f>
        <v>Yes (Core)</v>
      </c>
      <c r="BV34"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2017]],28,FALSE))=TRUE,"",VLOOKUP(Table1[[#This Row],[NQF Number]],Table48[[#All],[NQF '#]:[Washington State Common Measure Set for Health Care Quality and Cost
Version Date: CY 2017]],28,FALSE)))))</f>
        <v/>
      </c>
      <c r="BW34"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2017]],29,FALSE))=TRUE,"",VLOOKUP(Table1[[#This Row],[NQF Number]],Table48[[#All],[NQF '#]:[Washington State Common Measure Set for Health Care Quality and Cost
Version Date: CY 2017]],29,FALSE)))))</f>
        <v/>
      </c>
      <c r="BX34"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2017]],31,FALSE))=TRUE,"",VLOOKUP(Table1[[#This Row],[NQF Number]],Table48[[#All],[NQF '#]:[Washington State Common Measure Set for Health Care Quality and Cost
Version Date: CY 2017]],31,FALSE)))))</f>
        <v/>
      </c>
      <c r="BY34"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2017]],32,FALSE))=TRUE,"",VLOOKUP(Table1[[#This Row],[NQF Number]],Table48[[#All],[NQF '#]:[Washington State Common Measure Set for Health Care Quality and Cost
Version Date: CY 2017]],32,FALSE)))))</f>
        <v/>
      </c>
    </row>
    <row r="35" spans="1:77" ht="113.25" customHeight="1">
      <c r="A35" s="161">
        <v>30</v>
      </c>
      <c r="B35" s="216" t="str">
        <f>INDEX(Table48[[#All],[Measure Name]],MATCH(Table1[[#This Row],[NQF Number]],Table48[[#All],[NQF '#]],0))</f>
        <v>Follow-Up After Hospitalization for Mental Illness</v>
      </c>
      <c r="C35" s="220" t="s">
        <v>63</v>
      </c>
      <c r="D35" s="35" t="str">
        <f>INDEX(Table48[[#All],[Steward]],MATCH(Table1[[#This Row],[NQF Number]],Table48[[#All],[NQF '#]],0))</f>
        <v>National Committee for Quality Assurance</v>
      </c>
      <c r="E35" s="217" t="str">
        <f>IF(INDEX(Table48[[#All],[CMS Number]],MATCH(Table1[[#This Row],[NQF Number]],Table48[[#All],[NQF '#]],0))=0,"",INDEX(Table48[[#All],[CMS Number]],MATCH(Table1[[#This Row],[NQF Number]],Table48[[#All],[NQF '#]],0)))</f>
        <v/>
      </c>
      <c r="F35" s="217" t="str">
        <f>INDEX(Table48[[#All],[Description]],MATCH(Table1[[#This Row],[NQF Number]],Table48[[#All],[NQF '#]],0))</f>
        <v>Percentage of discharges for members 6 years of age and older who were hospitalized for treatment of selected mental health disorders and who had an OP visit, an intensive OP encounter, or partial hospitalization with a mental health practitioner. Two rates are reported: 1) the percentage of members who received follow-up within 30 days of discharge, 2) the percent of members who received follow-up within 7 days of discharge</v>
      </c>
      <c r="G35" s="35" t="str">
        <f>INDEX(Table48[[#All],[Domain]],MATCH(Table1[[#This Row],[NQF Number]],Table48[[#All],[NQF '#]],0))</f>
        <v>Hospital</v>
      </c>
      <c r="H35" s="35" t="str">
        <f>INDEX(Table48[[#All],[Condition]],MATCH(Table1[[#This Row],[NQF Number]],Table48[[#All],[NQF '#]],0))</f>
        <v>Mental Health</v>
      </c>
      <c r="I35" s="35" t="str">
        <f>INDEX(Table48[[#All],[Measure Type]],MATCH(Table1[[#This Row],[NQF Number]],Table48[[#All],[NQF '#]],0))</f>
        <v>Process</v>
      </c>
      <c r="J35" s="35" t="str">
        <f>INDEX(Table48[[#All],[Populations]],MATCH(Table1[[#This Row],[NQF Number]],Table48[[#All],[NQF '#]],0))</f>
        <v>All Ages</v>
      </c>
      <c r="K35" s="218" t="str">
        <f>INDEX(Table48[[#All],[Data Source]],MATCH(Table1[[#This Row],[NQF Number]],Table48[[#All],[NQF '#]],0))</f>
        <v>Claims</v>
      </c>
      <c r="L35" s="269"/>
      <c r="M35" s="269"/>
      <c r="N35" s="279"/>
      <c r="O35" s="280" t="s">
        <v>2997</v>
      </c>
      <c r="P35" s="166">
        <f>SUM(Table1[[#This Row],[Set A]:[Set J]])</f>
        <v>0</v>
      </c>
      <c r="Q35" s="167"/>
      <c r="R35" s="167"/>
      <c r="S35" s="167"/>
      <c r="T35" s="167"/>
      <c r="U35" s="167"/>
      <c r="V35" s="167"/>
      <c r="W35" s="167"/>
      <c r="X35" s="167"/>
      <c r="Y35" s="167"/>
      <c r="Z35" s="167"/>
      <c r="AA35" s="167"/>
      <c r="AB35" s="167"/>
      <c r="AC35" s="167"/>
      <c r="AD35" s="167"/>
      <c r="AE35" s="167"/>
      <c r="AF35" s="167"/>
      <c r="AG35" s="167"/>
      <c r="AH35" s="167"/>
      <c r="AI35" s="167"/>
      <c r="AJ35" s="167"/>
      <c r="AK35" s="36">
        <f>IF(Table1[[#This Row],[Criterion A]]="yes",2,IF(Table1[[#This Row],[Criterion A]]="somewhat",1,0))</f>
        <v>0</v>
      </c>
      <c r="AL35" s="35">
        <f>IF(Table1[[#This Row],[Criterion B]]="yes",2,IF(Table1[[#This Row],[Criterion B]]="somewhat",1,0))</f>
        <v>0</v>
      </c>
      <c r="AM35" s="35">
        <f>IF(Table1[[#This Row],[Criterion C]]="yes",2,IF(Table1[[#This Row],[Criterion C]]="somewhat",1,0))</f>
        <v>0</v>
      </c>
      <c r="AN35" s="35">
        <f>IF(Table1[[#This Row],[Criterion D]]="yes",2,IF(Table1[[#This Row],[Criterion D]]="somewhat",1,0))</f>
        <v>0</v>
      </c>
      <c r="AO35" s="35">
        <f>IF(Table1[[#This Row],[Criterion E]]="yes",2,IF(Table1[[#This Row],[Criterion E]]="somewhat",1,0))</f>
        <v>0</v>
      </c>
      <c r="AP35" s="35">
        <f>IF(Table1[[#This Row],[Criterion F]]="yes",2,IF(Table1[[#This Row],[Criterion F]]="somewhat",1,0))</f>
        <v>0</v>
      </c>
      <c r="AQ35" s="35">
        <f>IF(Table1[[#This Row],[Criterion G]]="yes",2,IF(Table1[[#This Row],[Criterion G]]="somewhat",1,0))</f>
        <v>0</v>
      </c>
      <c r="AR35" s="35">
        <f>IF(Table1[[#This Row],[Criterion H]]="yes",2,IF(Table1[[#This Row],[Criterion H]]="somewhat",1,0))</f>
        <v>0</v>
      </c>
      <c r="AS35" s="35">
        <f>IF(Table1[[#This Row],[Criterion I]]="yes",2,IF(Table1[[#This Row],[Criterion I]]="somewhat",1,0))</f>
        <v>0</v>
      </c>
      <c r="AT35" s="35">
        <f>IF(Table1[[#This Row],[Criterion J]]="yes",2,IF(Table1[[#This Row],[Criterion J]]="somewhat",1,0))</f>
        <v>0</v>
      </c>
      <c r="AU35" s="169">
        <f>Table1[[#This Row],[Alignment Score with Commercial and State Measure Sets]]+Table1[[#This Row],[Alignment Score with Federal Measure Sets Focused on Ambulatory Care ]]+Table1[[#This Row],[Alignment Score with National Hospital Measure Sets]]+Table1[[#This Row],[Alignment Score with National Hospital and Ambulatory Measure Sets]]+Table1[[#This Row],[Alignment Score with Select State Measure Sets]]</f>
        <v>13</v>
      </c>
      <c r="AV35" s="169">
        <f>COUNTIF(Table1[[#This Row],[SIM Aligned ACO Measure Set]:[Behavioral Health Measure Set - Substance Use Treatment]],"*yes*")</f>
        <v>4</v>
      </c>
      <c r="AW35" s="169">
        <f>COUNTIF(Table1[[#This Row],[
CMMI Comprehensive Primary Care Plus (CPC+)]:[
CMS Merit-based Incentive Payment System (MIPS) - General Practice/Family Practice, Internal Medicine, and Pediatrics]],"*yes*")</f>
        <v>4</v>
      </c>
      <c r="AX35" s="169">
        <f>COUNTIF(Table1[[#This Row],[
CMS Hospital Value-Based Purchasing]:[
Joint Commission Accountability Measure List]],"*yes*")</f>
        <v>1</v>
      </c>
      <c r="AY35" s="169">
        <f>COUNTIF(Table1[[#This Row],[
Catalyst for Payment Reform Employer-Purchaser Measure Set]],"*yes*")</f>
        <v>0</v>
      </c>
      <c r="AZ35" s="169">
        <f>COUNTIF(Table1[[#This Row],[
Medi-Cal P4P Measure Set
]:[
Washington State Common Measure Set for Health Care Quality and Cost 
]],"*yes*")</f>
        <v>4</v>
      </c>
      <c r="BA35" s="269" t="s">
        <v>2274</v>
      </c>
      <c r="BB35" s="269" t="s">
        <v>2274</v>
      </c>
      <c r="BC35" s="269" t="s">
        <v>2278</v>
      </c>
      <c r="BD35" s="269"/>
      <c r="BE35" s="269" t="s">
        <v>2274</v>
      </c>
      <c r="BF35" s="269"/>
      <c r="BG35"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2017]],13,FALSE))=TRUE,"",VLOOKUP(Table1[[#This Row],[NQF Number]],Table48[[#All],[NQF '#]:[Washington State Common Measure Set for Health Care Quality and Cost
Version Date: CY 2017]],13,FALSE)))))</f>
        <v/>
      </c>
      <c r="BH35"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2017]],14,FALSE))=TRUE,"",VLOOKUP(Table1[[#This Row],[NQF Number]],Table48[[#All],[NQF '#]:[Washington State Common Measure Set for Health Care Quality and Cost
Version Date: CY 2017]],14,FALSE)))))</f>
        <v/>
      </c>
      <c r="BI35"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2017]],15,FALSE))=TRUE,"",VLOOKUP(Table1[[#This Row],[NQF Number]],Table48[[#All],[NQF '#]:[Washington State Common Measure Set for Health Care Quality and Cost
Version Date: CY 2017]],15,FALSE)))))</f>
        <v>Yes</v>
      </c>
      <c r="BJ35"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2017]],16,FALSE))=TRUE,"",VLOOKUP(Table1[[#This Row],[NQF Number]],Table48[[#All],[NQF '#]:[Washington State Common Measure Set for Health Care Quality and Cost
Version Date: CY 2017]],16,FALSE)))))</f>
        <v>Yes</v>
      </c>
      <c r="BK35"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2017]],17,FALSE))=TRUE,"",VLOOKUP(Table1[[#This Row],[NQF Number]],Table48[[#All],[NQF '#]:[Washington State Common Measure Set for Health Care Quality and Cost
Version Date: CY 2017]],17,FALSE)))))</f>
        <v/>
      </c>
      <c r="BL35"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2017]],18,FALSE))=TRUE,"",VLOOKUP(Table1[[#This Row],[NQF Number]],Table48[[#All],[NQF '#]:[Washington State Common Measure Set for Health Care Quality and Cost
Version Date: CY 2017]],18,FALSE)))))</f>
        <v/>
      </c>
      <c r="BM35"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2017]],19,FALSE))=TRUE,"",VLOOKUP(Table1[[#This Row],[NQF Number]],Table48[[#All],[NQF '#]:[Washington State Common Measure Set for Health Care Quality and Cost
Version Date: CY 2017]],19,FALSE)))))</f>
        <v>Yes</v>
      </c>
      <c r="BN35"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2017]],22,FALSE))=TRUE,"",VLOOKUP(Table1[[#This Row],[NQF Number]],Table48[[#All],[NQF '#]:[Washington State Common Measure Set for Health Care Quality and Cost
Version Date: CY 2017]],22,FALSE)))))</f>
        <v/>
      </c>
      <c r="BO35"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2017]],23,FALSE))=TRUE,"",VLOOKUP(Table1[[#This Row],[NQF Number]],Table48[[#All],[NQF '#]:[Washington State Common Measure Set for Health Care Quality and Cost
Version Date: CY 2017]],23,FALSE)))))</f>
        <v/>
      </c>
      <c r="BP35"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2017]],24,FALSE))=TRUE,"",VLOOKUP(Table1[[#This Row],[NQF Number]],Table48[[#All],[NQF '#]:[Washington State Common Measure Set for Health Care Quality and Cost
Version Date: CY 2017]],24,FALSE)))))</f>
        <v>Yes (Pediatrics)</v>
      </c>
      <c r="BQ35"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2017]],20,FALSE))=TRUE,"",VLOOKUP(Table1[[#This Row],[NQF Number]],Table48[[#All],[NQF '#]:[Washington State Common Measure Set for Health Care Quality and Cost
Version Date: CY 2017]],20,FALSE)))))</f>
        <v/>
      </c>
      <c r="BR35"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2017]],21,FALSE))=TRUE,"",VLOOKUP(Table1[[#This Row],[NQF Number]],Table48[[#All],[NQF '#]:[Washington State Common Measure Set for Health Care Quality and Cost
Version Date: CY 2017]],21,FALSE)))))</f>
        <v>Yes (rate not reported)</v>
      </c>
      <c r="BS35"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2017]],26,FALSE))=TRUE,"",VLOOKUP(Table1[[#This Row],[NQF Number]],Table48[[#All],[NQF '#]:[Washington State Common Measure Set for Health Care Quality and Cost
Version Date: CY 2017]],26,FALSE)))))</f>
        <v/>
      </c>
      <c r="BT35"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2017]],25,FALSE))=TRUE,"",VLOOKUP(Table1[[#This Row],[NQF Number]],Table48[[#All],[NQF '#]:[Washington State Common Measure Set for Health Care Quality and Cost
Version Date: CY 2017]],25,FALSE)))))</f>
        <v/>
      </c>
      <c r="BU35"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2017]],27,FALSE))=TRUE,"",VLOOKUP(Table1[[#This Row],[NQF Number]],Table48[[#All],[NQF '#]:[Washington State Common Measure Set for Health Care Quality and Cost
Version Date: CY 2017]],27,FALSE)))))</f>
        <v/>
      </c>
      <c r="BV35"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2017]],28,FALSE))=TRUE,"",VLOOKUP(Table1[[#This Row],[NQF Number]],Table48[[#All],[NQF '#]:[Washington State Common Measure Set for Health Care Quality and Cost
Version Date: CY 2017]],28,FALSE)))))</f>
        <v>Yes</v>
      </c>
      <c r="BW35"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2017]],29,FALSE))=TRUE,"",VLOOKUP(Table1[[#This Row],[NQF Number]],Table48[[#All],[NQF '#]:[Washington State Common Measure Set for Health Care Quality and Cost
Version Date: CY 2017]],29,FALSE)))))</f>
        <v>Yes</v>
      </c>
      <c r="BX35"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2017]],31,FALSE))=TRUE,"",VLOOKUP(Table1[[#This Row],[NQF Number]],Table48[[#All],[NQF '#]:[Washington State Common Measure Set for Health Care Quality and Cost
Version Date: CY 2017]],31,FALSE)))))</f>
        <v>Yes (7-day)</v>
      </c>
      <c r="BY35"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2017]],32,FALSE))=TRUE,"",VLOOKUP(Table1[[#This Row],[NQF Number]],Table48[[#All],[NQF '#]:[Washington State Common Measure Set for Health Care Quality and Cost
Version Date: CY 2017]],32,FALSE)))))</f>
        <v>Yes</v>
      </c>
    </row>
    <row r="36" spans="1:77" ht="113.25" customHeight="1">
      <c r="A36" s="161">
        <v>31</v>
      </c>
      <c r="B36" s="216" t="str">
        <f>INDEX(Table48[[#All],[Measure Name]],MATCH(Table1[[#This Row],[NQF Number]],Table48[[#All],[NQF '#]],0))</f>
        <v>Transition Record with Specified Elements Received by Discharged Patients</v>
      </c>
      <c r="C36" s="265" t="s">
        <v>80</v>
      </c>
      <c r="D36" s="35" t="str">
        <f>INDEX(Table48[[#All],[Steward]],MATCH(Table1[[#This Row],[NQF Number]],Table48[[#All],[NQF '#]],0))</f>
        <v>AMA-PCPI (American Medical Association-convened Physician Consortium for Performance Improvement)</v>
      </c>
      <c r="E36" s="217" t="str">
        <f>IF(INDEX(Table48[[#All],[CMS Number]],MATCH(Table1[[#This Row],[NQF Number]],Table48[[#All],[NQF '#]],0))=0,"",INDEX(Table48[[#All],[CMS Number]],MATCH(Table1[[#This Row],[NQF Number]],Table48[[#All],[NQF '#]],0)))</f>
        <v/>
      </c>
      <c r="F36" s="217" t="str">
        <f>INDEX(Table48[[#All],[Description]],MATCH(Table1[[#This Row],[NQF Number]],Table48[[#All],[NQF '#]],0))</f>
        <v>Percentage of patients, regardless of age, discharged from an inpatient facility to home or any other site of care, or their caregiver(s), 
who received a transition record (and with whom a review of all included information was documented) at the time of discharge</v>
      </c>
      <c r="G36" s="35" t="str">
        <f>INDEX(Table48[[#All],[Domain]],MATCH(Table1[[#This Row],[NQF Number]],Table48[[#All],[NQF '#]],0))</f>
        <v>Hospital</v>
      </c>
      <c r="H36" s="35" t="str">
        <f>INDEX(Table48[[#All],[Condition]],MATCH(Table1[[#This Row],[NQF Number]],Table48[[#All],[NQF '#]],0))</f>
        <v>NA</v>
      </c>
      <c r="I36" s="35" t="str">
        <f>INDEX(Table48[[#All],[Measure Type]],MATCH(Table1[[#This Row],[NQF Number]],Table48[[#All],[NQF '#]],0))</f>
        <v>Process</v>
      </c>
      <c r="J36" s="35" t="str">
        <f>INDEX(Table48[[#All],[Populations]],MATCH(Table1[[#This Row],[NQF Number]],Table48[[#All],[NQF '#]],0))</f>
        <v>All Ages</v>
      </c>
      <c r="K36" s="218" t="str">
        <f>INDEX(Table48[[#All],[Data Source]],MATCH(Table1[[#This Row],[NQF Number]],Table48[[#All],[NQF '#]],0))</f>
        <v>Clinical Data</v>
      </c>
      <c r="L36" s="269"/>
      <c r="M36" s="269"/>
      <c r="N36" s="279"/>
      <c r="O36" s="281" t="s">
        <v>2998</v>
      </c>
      <c r="P36" s="166">
        <f>SUM(Table1[[#This Row],[Set A]:[Set J]])</f>
        <v>0</v>
      </c>
      <c r="Q36" s="167"/>
      <c r="R36" s="167"/>
      <c r="S36" s="167"/>
      <c r="T36" s="167"/>
      <c r="U36" s="167"/>
      <c r="V36" s="167"/>
      <c r="W36" s="167"/>
      <c r="X36" s="167"/>
      <c r="Y36" s="167"/>
      <c r="Z36" s="167"/>
      <c r="AA36" s="167"/>
      <c r="AB36" s="167"/>
      <c r="AC36" s="167"/>
      <c r="AD36" s="167"/>
      <c r="AE36" s="167"/>
      <c r="AF36" s="167"/>
      <c r="AG36" s="167"/>
      <c r="AH36" s="167"/>
      <c r="AI36" s="167"/>
      <c r="AJ36" s="167"/>
      <c r="AK36" s="36">
        <f>IF(Table1[[#This Row],[Criterion A]]="yes",2,IF(Table1[[#This Row],[Criterion A]]="somewhat",1,0))</f>
        <v>0</v>
      </c>
      <c r="AL36" s="35">
        <f>IF(Table1[[#This Row],[Criterion B]]="yes",2,IF(Table1[[#This Row],[Criterion B]]="somewhat",1,0))</f>
        <v>0</v>
      </c>
      <c r="AM36" s="35">
        <f>IF(Table1[[#This Row],[Criterion C]]="yes",2,IF(Table1[[#This Row],[Criterion C]]="somewhat",1,0))</f>
        <v>0</v>
      </c>
      <c r="AN36" s="35">
        <f>IF(Table1[[#This Row],[Criterion D]]="yes",2,IF(Table1[[#This Row],[Criterion D]]="somewhat",1,0))</f>
        <v>0</v>
      </c>
      <c r="AO36" s="35">
        <f>IF(Table1[[#This Row],[Criterion E]]="yes",2,IF(Table1[[#This Row],[Criterion E]]="somewhat",1,0))</f>
        <v>0</v>
      </c>
      <c r="AP36" s="35">
        <f>IF(Table1[[#This Row],[Criterion F]]="yes",2,IF(Table1[[#This Row],[Criterion F]]="somewhat",1,0))</f>
        <v>0</v>
      </c>
      <c r="AQ36" s="35">
        <f>IF(Table1[[#This Row],[Criterion G]]="yes",2,IF(Table1[[#This Row],[Criterion G]]="somewhat",1,0))</f>
        <v>0</v>
      </c>
      <c r="AR36" s="35">
        <f>IF(Table1[[#This Row],[Criterion H]]="yes",2,IF(Table1[[#This Row],[Criterion H]]="somewhat",1,0))</f>
        <v>0</v>
      </c>
      <c r="AS36" s="35">
        <f>IF(Table1[[#This Row],[Criterion I]]="yes",2,IF(Table1[[#This Row],[Criterion I]]="somewhat",1,0))</f>
        <v>0</v>
      </c>
      <c r="AT36" s="35">
        <f>IF(Table1[[#This Row],[Criterion J]]="yes",2,IF(Table1[[#This Row],[Criterion J]]="somewhat",1,0))</f>
        <v>0</v>
      </c>
      <c r="AU36" s="169">
        <f>Table1[[#This Row],[Alignment Score with Commercial and State Measure Sets]]+Table1[[#This Row],[Alignment Score with Federal Measure Sets Focused on Ambulatory Care ]]+Table1[[#This Row],[Alignment Score with National Hospital Measure Sets]]+Table1[[#This Row],[Alignment Score with National Hospital and Ambulatory Measure Sets]]+Table1[[#This Row],[Alignment Score with Select State Measure Sets]]</f>
        <v>2</v>
      </c>
      <c r="AV36" s="169">
        <f>COUNTIF(Table1[[#This Row],[SIM Aligned ACO Measure Set]:[Behavioral Health Measure Set - Substance Use Treatment]],"*yes*")</f>
        <v>2</v>
      </c>
      <c r="AW36" s="169">
        <f>COUNTIF(Table1[[#This Row],[
CMMI Comprehensive Primary Care Plus (CPC+)]:[
CMS Merit-based Incentive Payment System (MIPS) - General Practice/Family Practice, Internal Medicine, and Pediatrics]],"*yes*")</f>
        <v>0</v>
      </c>
      <c r="AX36" s="169">
        <f>COUNTIF(Table1[[#This Row],[
CMS Hospital Value-Based Purchasing]:[
Joint Commission Accountability Measure List]],"*yes*")</f>
        <v>0</v>
      </c>
      <c r="AY36" s="169">
        <f>COUNTIF(Table1[[#This Row],[
Catalyst for Payment Reform Employer-Purchaser Measure Set]],"*yes*")</f>
        <v>0</v>
      </c>
      <c r="AZ36" s="169">
        <f>COUNTIF(Table1[[#This Row],[
Medi-Cal P4P Measure Set
]:[
Washington State Common Measure Set for Health Care Quality and Cost 
]],"*yes*")</f>
        <v>0</v>
      </c>
      <c r="BA36" s="269" t="s">
        <v>2278</v>
      </c>
      <c r="BB36" s="269" t="s">
        <v>2278</v>
      </c>
      <c r="BC36" s="269"/>
      <c r="BD36" s="269"/>
      <c r="BE36" s="269"/>
      <c r="BF36" s="269"/>
      <c r="BG36"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2017]],13,FALSE))=TRUE,"",VLOOKUP(Table1[[#This Row],[NQF Number]],Table48[[#All],[NQF '#]:[Washington State Common Measure Set for Health Care Quality and Cost
Version Date: CY 2017]],13,FALSE)))))</f>
        <v/>
      </c>
      <c r="BH36"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2017]],14,FALSE))=TRUE,"",VLOOKUP(Table1[[#This Row],[NQF Number]],Table48[[#All],[NQF '#]:[Washington State Common Measure Set for Health Care Quality and Cost
Version Date: CY 2017]],14,FALSE)))))</f>
        <v/>
      </c>
      <c r="BI36"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2017]],15,FALSE))=TRUE,"",VLOOKUP(Table1[[#This Row],[NQF Number]],Table48[[#All],[NQF '#]:[Washington State Common Measure Set for Health Care Quality and Cost
Version Date: CY 2017]],15,FALSE)))))</f>
        <v/>
      </c>
      <c r="BJ36"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2017]],16,FALSE))=TRUE,"",VLOOKUP(Table1[[#This Row],[NQF Number]],Table48[[#All],[NQF '#]:[Washington State Common Measure Set for Health Care Quality and Cost
Version Date: CY 2017]],16,FALSE)))))</f>
        <v/>
      </c>
      <c r="BK36"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2017]],17,FALSE))=TRUE,"",VLOOKUP(Table1[[#This Row],[NQF Number]],Table48[[#All],[NQF '#]:[Washington State Common Measure Set for Health Care Quality and Cost
Version Date: CY 2017]],17,FALSE)))))</f>
        <v/>
      </c>
      <c r="BL36"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2017]],18,FALSE))=TRUE,"",VLOOKUP(Table1[[#This Row],[NQF Number]],Table48[[#All],[NQF '#]:[Washington State Common Measure Set for Health Care Quality and Cost
Version Date: CY 2017]],18,FALSE)))))</f>
        <v/>
      </c>
      <c r="BM36"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2017]],19,FALSE))=TRUE,"",VLOOKUP(Table1[[#This Row],[NQF Number]],Table48[[#All],[NQF '#]:[Washington State Common Measure Set for Health Care Quality and Cost
Version Date: CY 2017]],19,FALSE)))))</f>
        <v/>
      </c>
      <c r="BN36"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2017]],22,FALSE))=TRUE,"",VLOOKUP(Table1[[#This Row],[NQF Number]],Table48[[#All],[NQF '#]:[Washington State Common Measure Set for Health Care Quality and Cost
Version Date: CY 2017]],22,FALSE)))))</f>
        <v/>
      </c>
      <c r="BO36"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2017]],23,FALSE))=TRUE,"",VLOOKUP(Table1[[#This Row],[NQF Number]],Table48[[#All],[NQF '#]:[Washington State Common Measure Set for Health Care Quality and Cost
Version Date: CY 2017]],23,FALSE)))))</f>
        <v/>
      </c>
      <c r="BP36"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2017]],24,FALSE))=TRUE,"",VLOOKUP(Table1[[#This Row],[NQF Number]],Table48[[#All],[NQF '#]:[Washington State Common Measure Set for Health Care Quality and Cost
Version Date: CY 2017]],24,FALSE)))))</f>
        <v/>
      </c>
      <c r="BQ36"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2017]],20,FALSE))=TRUE,"",VLOOKUP(Table1[[#This Row],[NQF Number]],Table48[[#All],[NQF '#]:[Washington State Common Measure Set for Health Care Quality and Cost
Version Date: CY 2017]],20,FALSE)))))</f>
        <v/>
      </c>
      <c r="BR36"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2017]],21,FALSE))=TRUE,"",VLOOKUP(Table1[[#This Row],[NQF Number]],Table48[[#All],[NQF '#]:[Washington State Common Measure Set for Health Care Quality and Cost
Version Date: CY 2017]],21,FALSE)))))</f>
        <v/>
      </c>
      <c r="BS36"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2017]],26,FALSE))=TRUE,"",VLOOKUP(Table1[[#This Row],[NQF Number]],Table48[[#All],[NQF '#]:[Washington State Common Measure Set for Health Care Quality and Cost
Version Date: CY 2017]],26,FALSE)))))</f>
        <v/>
      </c>
      <c r="BT36"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2017]],25,FALSE))=TRUE,"",VLOOKUP(Table1[[#This Row],[NQF Number]],Table48[[#All],[NQF '#]:[Washington State Common Measure Set for Health Care Quality and Cost
Version Date: CY 2017]],25,FALSE)))))</f>
        <v/>
      </c>
      <c r="BU36"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2017]],27,FALSE))=TRUE,"",VLOOKUP(Table1[[#This Row],[NQF Number]],Table48[[#All],[NQF '#]:[Washington State Common Measure Set for Health Care Quality and Cost
Version Date: CY 2017]],27,FALSE)))))</f>
        <v/>
      </c>
      <c r="BV36"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2017]],28,FALSE))=TRUE,"",VLOOKUP(Table1[[#This Row],[NQF Number]],Table48[[#All],[NQF '#]:[Washington State Common Measure Set for Health Care Quality and Cost
Version Date: CY 2017]],28,FALSE)))))</f>
        <v/>
      </c>
      <c r="BW36"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2017]],29,FALSE))=TRUE,"",VLOOKUP(Table1[[#This Row],[NQF Number]],Table48[[#All],[NQF '#]:[Washington State Common Measure Set for Health Care Quality and Cost
Version Date: CY 2017]],29,FALSE)))))</f>
        <v/>
      </c>
      <c r="BX36"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2017]],31,FALSE))=TRUE,"",VLOOKUP(Table1[[#This Row],[NQF Number]],Table48[[#All],[NQF '#]:[Washington State Common Measure Set for Health Care Quality and Cost
Version Date: CY 2017]],31,FALSE)))))</f>
        <v/>
      </c>
      <c r="BY36"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2017]],32,FALSE))=TRUE,"",VLOOKUP(Table1[[#This Row],[NQF Number]],Table48[[#All],[NQF '#]:[Washington State Common Measure Set for Health Care Quality and Cost
Version Date: CY 2017]],32,FALSE)))))</f>
        <v/>
      </c>
    </row>
    <row r="37" spans="1:77" ht="113.25" customHeight="1">
      <c r="A37" s="222">
        <v>32</v>
      </c>
      <c r="B37" s="49" t="str">
        <f>INDEX(Table48[[#All],[Measure Name]],MATCH(Table1[[#This Row],[NQF Number]],Table48[[#All],[NQF '#]],0))</f>
        <v>Care Transition Record Transmitted to Health Care Professional</v>
      </c>
      <c r="C37" s="265" t="s">
        <v>55</v>
      </c>
      <c r="D37" s="33" t="str">
        <f>INDEX(Table48[[#All],[Steward]],MATCH(Table1[[#This Row],[NQF Number]],Table48[[#All],[NQF '#]],0))</f>
        <v>AMA-PCPI (American Medical Association-convened Physician Consortium for Performance Improvement)</v>
      </c>
      <c r="E37" s="33" t="str">
        <f>IF(INDEX(Table48[[#All],[CMS Number]],MATCH(Table1[[#This Row],[NQF Number]],Table48[[#All],[NQF '#]],0))=0,"",INDEX(Table48[[#All],[CMS Number]],MATCH(Table1[[#This Row],[NQF Number]],Table48[[#All],[NQF '#]],0)))</f>
        <v/>
      </c>
      <c r="F37" s="33" t="str">
        <f>INDEX(Table48[[#All],[Description]],MATCH(Table1[[#This Row],[NQF Number]],Table48[[#All],[NQF '#]],0))</f>
        <v>Percentage of patients, regardless of age, discharged from an inpatient facility to home or any other site of care for whom a transition record was transmitted to the designated health care provider for follow-up care within 24 hours</v>
      </c>
      <c r="G37" s="33" t="str">
        <f>INDEX(Table48[[#All],[Domain]],MATCH(Table1[[#This Row],[NQF Number]],Table48[[#All],[NQF '#]],0))</f>
        <v>Hospital</v>
      </c>
      <c r="H37" s="33" t="str">
        <f>INDEX(Table48[[#All],[Condition]],MATCH(Table1[[#This Row],[NQF Number]],Table48[[#All],[NQF '#]],0))</f>
        <v>NA</v>
      </c>
      <c r="I37" s="35" t="str">
        <f>INDEX(Table48[[#All],[Measure Type]],MATCH(Table1[[#This Row],[NQF Number]],Table48[[#All],[NQF '#]],0))</f>
        <v>Process</v>
      </c>
      <c r="J37" s="33" t="str">
        <f>INDEX(Table48[[#All],[Populations]],MATCH(Table1[[#This Row],[NQF Number]],Table48[[#All],[NQF '#]],0))</f>
        <v>All Ages</v>
      </c>
      <c r="K37" s="35" t="str">
        <f>INDEX(Table48[[#All],[Data Source]],MATCH(Table1[[#This Row],[NQF Number]],Table48[[#All],[NQF '#]],0))</f>
        <v>Clinical Data</v>
      </c>
      <c r="L37" s="269"/>
      <c r="M37" s="269"/>
      <c r="N37" s="279"/>
      <c r="O37" s="281" t="s">
        <v>2999</v>
      </c>
      <c r="P37" s="166">
        <f>SUM(Table1[[#This Row],[Set A]:[Set J]])</f>
        <v>0</v>
      </c>
      <c r="Q37" s="167"/>
      <c r="R37" s="167"/>
      <c r="S37" s="167"/>
      <c r="T37" s="167"/>
      <c r="U37" s="167"/>
      <c r="V37" s="167"/>
      <c r="W37" s="167"/>
      <c r="X37" s="167"/>
      <c r="Y37" s="167"/>
      <c r="Z37" s="167"/>
      <c r="AA37" s="167"/>
      <c r="AB37" s="167"/>
      <c r="AC37" s="167"/>
      <c r="AD37" s="167"/>
      <c r="AE37" s="167"/>
      <c r="AF37" s="167"/>
      <c r="AG37" s="167"/>
      <c r="AH37" s="167"/>
      <c r="AI37" s="167"/>
      <c r="AJ37" s="167"/>
      <c r="AK37" s="36">
        <f>IF(Table1[[#This Row],[Criterion A]]="yes",2,IF(Table1[[#This Row],[Criterion A]]="somewhat",1,0))</f>
        <v>0</v>
      </c>
      <c r="AL37" s="35">
        <f>IF(Table1[[#This Row],[Criterion B]]="yes",2,IF(Table1[[#This Row],[Criterion B]]="somewhat",1,0))</f>
        <v>0</v>
      </c>
      <c r="AM37" s="35">
        <f>IF(Table1[[#This Row],[Criterion C]]="yes",2,IF(Table1[[#This Row],[Criterion C]]="somewhat",1,0))</f>
        <v>0</v>
      </c>
      <c r="AN37" s="35">
        <f>IF(Table1[[#This Row],[Criterion D]]="yes",2,IF(Table1[[#This Row],[Criterion D]]="somewhat",1,0))</f>
        <v>0</v>
      </c>
      <c r="AO37" s="35">
        <f>IF(Table1[[#This Row],[Criterion E]]="yes",2,IF(Table1[[#This Row],[Criterion E]]="somewhat",1,0))</f>
        <v>0</v>
      </c>
      <c r="AP37" s="35">
        <f>IF(Table1[[#This Row],[Criterion F]]="yes",2,IF(Table1[[#This Row],[Criterion F]]="somewhat",1,0))</f>
        <v>0</v>
      </c>
      <c r="AQ37" s="35">
        <f>IF(Table1[[#This Row],[Criterion G]]="yes",2,IF(Table1[[#This Row],[Criterion G]]="somewhat",1,0))</f>
        <v>0</v>
      </c>
      <c r="AR37" s="35">
        <f>IF(Table1[[#This Row],[Criterion H]]="yes",2,IF(Table1[[#This Row],[Criterion H]]="somewhat",1,0))</f>
        <v>0</v>
      </c>
      <c r="AS37" s="35">
        <f>IF(Table1[[#This Row],[Criterion I]]="yes",2,IF(Table1[[#This Row],[Criterion I]]="somewhat",1,0))</f>
        <v>0</v>
      </c>
      <c r="AT37" s="35">
        <f>IF(Table1[[#This Row],[Criterion J]]="yes",2,IF(Table1[[#This Row],[Criterion J]]="somewhat",1,0))</f>
        <v>0</v>
      </c>
      <c r="AU37" s="169">
        <f>Table1[[#This Row],[Alignment Score with Commercial and State Measure Sets]]+Table1[[#This Row],[Alignment Score with Federal Measure Sets Focused on Ambulatory Care ]]+Table1[[#This Row],[Alignment Score with National Hospital Measure Sets]]+Table1[[#This Row],[Alignment Score with National Hospital and Ambulatory Measure Sets]]+Table1[[#This Row],[Alignment Score with Select State Measure Sets]]</f>
        <v>3</v>
      </c>
      <c r="AV37" s="169">
        <f>COUNTIF(Table1[[#This Row],[SIM Aligned ACO Measure Set]:[Behavioral Health Measure Set - Substance Use Treatment]],"*yes*")</f>
        <v>2</v>
      </c>
      <c r="AW37" s="169">
        <f>COUNTIF(Table1[[#This Row],[
CMMI Comprehensive Primary Care Plus (CPC+)]:[
CMS Merit-based Incentive Payment System (MIPS) - General Practice/Family Practice, Internal Medicine, and Pediatrics]],"*yes*")</f>
        <v>1</v>
      </c>
      <c r="AX37" s="169">
        <f>COUNTIF(Table1[[#This Row],[
CMS Hospital Value-Based Purchasing]:[
Joint Commission Accountability Measure List]],"*yes*")</f>
        <v>0</v>
      </c>
      <c r="AY37" s="169">
        <f>COUNTIF(Table1[[#This Row],[
Catalyst for Payment Reform Employer-Purchaser Measure Set]],"*yes*")</f>
        <v>0</v>
      </c>
      <c r="AZ37" s="169">
        <f>COUNTIF(Table1[[#This Row],[
Medi-Cal P4P Measure Set
]:[
Washington State Common Measure Set for Health Care Quality and Cost 
]],"*yes*")</f>
        <v>0</v>
      </c>
      <c r="BA37" s="269" t="s">
        <v>2278</v>
      </c>
      <c r="BB37" s="269" t="s">
        <v>2278</v>
      </c>
      <c r="BC37" s="269"/>
      <c r="BD37" s="269"/>
      <c r="BE37" s="269"/>
      <c r="BF37" s="269"/>
      <c r="BG37"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2017]],13,FALSE))=TRUE,"",VLOOKUP(Table1[[#This Row],[NQF Number]],Table48[[#All],[NQF '#]:[Washington State Common Measure Set for Health Care Quality and Cost
Version Date: CY 2017]],13,FALSE)))))</f>
        <v/>
      </c>
      <c r="BH37"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2017]],14,FALSE))=TRUE,"",VLOOKUP(Table1[[#This Row],[NQF Number]],Table48[[#All],[NQF '#]:[Washington State Common Measure Set for Health Care Quality and Cost
Version Date: CY 2017]],14,FALSE)))))</f>
        <v/>
      </c>
      <c r="BI37"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2017]],15,FALSE))=TRUE,"",VLOOKUP(Table1[[#This Row],[NQF Number]],Table48[[#All],[NQF '#]:[Washington State Common Measure Set for Health Care Quality and Cost
Version Date: CY 2017]],15,FALSE)))))</f>
        <v/>
      </c>
      <c r="BJ37"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2017]],16,FALSE))=TRUE,"",VLOOKUP(Table1[[#This Row],[NQF Number]],Table48[[#All],[NQF '#]:[Washington State Common Measure Set for Health Care Quality and Cost
Version Date: CY 2017]],16,FALSE)))))</f>
        <v/>
      </c>
      <c r="BK37"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2017]],17,FALSE))=TRUE,"",VLOOKUP(Table1[[#This Row],[NQF Number]],Table48[[#All],[NQF '#]:[Washington State Common Measure Set for Health Care Quality and Cost
Version Date: CY 2017]],17,FALSE)))))</f>
        <v/>
      </c>
      <c r="BL37"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2017]],18,FALSE))=TRUE,"",VLOOKUP(Table1[[#This Row],[NQF Number]],Table48[[#All],[NQF '#]:[Washington State Common Measure Set for Health Care Quality and Cost
Version Date: CY 2017]],18,FALSE)))))</f>
        <v/>
      </c>
      <c r="BM37"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2017]],19,FALSE))=TRUE,"",VLOOKUP(Table1[[#This Row],[NQF Number]],Table48[[#All],[NQF '#]:[Washington State Common Measure Set for Health Care Quality and Cost
Version Date: CY 2017]],19,FALSE)))))</f>
        <v>Yes</v>
      </c>
      <c r="BN37"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2017]],22,FALSE))=TRUE,"",VLOOKUP(Table1[[#This Row],[NQF Number]],Table48[[#All],[NQF '#]:[Washington State Common Measure Set for Health Care Quality and Cost
Version Date: CY 2017]],22,FALSE)))))</f>
        <v/>
      </c>
      <c r="BO37"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2017]],23,FALSE))=TRUE,"",VLOOKUP(Table1[[#This Row],[NQF Number]],Table48[[#All],[NQF '#]:[Washington State Common Measure Set for Health Care Quality and Cost
Version Date: CY 2017]],23,FALSE)))))</f>
        <v/>
      </c>
      <c r="BP37"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2017]],24,FALSE))=TRUE,"",VLOOKUP(Table1[[#This Row],[NQF Number]],Table48[[#All],[NQF '#]:[Washington State Common Measure Set for Health Care Quality and Cost
Version Date: CY 2017]],24,FALSE)))))</f>
        <v/>
      </c>
      <c r="BQ37"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2017]],20,FALSE))=TRUE,"",VLOOKUP(Table1[[#This Row],[NQF Number]],Table48[[#All],[NQF '#]:[Washington State Common Measure Set for Health Care Quality and Cost
Version Date: CY 2017]],20,FALSE)))))</f>
        <v/>
      </c>
      <c r="BR37"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2017]],21,FALSE))=TRUE,"",VLOOKUP(Table1[[#This Row],[NQF Number]],Table48[[#All],[NQF '#]:[Washington State Common Measure Set for Health Care Quality and Cost
Version Date: CY 2017]],21,FALSE)))))</f>
        <v/>
      </c>
      <c r="BS37"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2017]],26,FALSE))=TRUE,"",VLOOKUP(Table1[[#This Row],[NQF Number]],Table48[[#All],[NQF '#]:[Washington State Common Measure Set for Health Care Quality and Cost
Version Date: CY 2017]],26,FALSE)))))</f>
        <v/>
      </c>
      <c r="BT37"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2017]],25,FALSE))=TRUE,"",VLOOKUP(Table1[[#This Row],[NQF Number]],Table48[[#All],[NQF '#]:[Washington State Common Measure Set for Health Care Quality and Cost
Version Date: CY 2017]],25,FALSE)))))</f>
        <v/>
      </c>
      <c r="BU37"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2017]],27,FALSE))=TRUE,"",VLOOKUP(Table1[[#This Row],[NQF Number]],Table48[[#All],[NQF '#]:[Washington State Common Measure Set for Health Care Quality and Cost
Version Date: CY 2017]],27,FALSE)))))</f>
        <v/>
      </c>
      <c r="BV37"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2017]],28,FALSE))=TRUE,"",VLOOKUP(Table1[[#This Row],[NQF Number]],Table48[[#All],[NQF '#]:[Washington State Common Measure Set for Health Care Quality and Cost
Version Date: CY 2017]],28,FALSE)))))</f>
        <v/>
      </c>
      <c r="BW37"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2017]],29,FALSE))=TRUE,"",VLOOKUP(Table1[[#This Row],[NQF Number]],Table48[[#All],[NQF '#]:[Washington State Common Measure Set for Health Care Quality and Cost
Version Date: CY 2017]],29,FALSE)))))</f>
        <v/>
      </c>
      <c r="BX37"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2017]],31,FALSE))=TRUE,"",VLOOKUP(Table1[[#This Row],[NQF Number]],Table48[[#All],[NQF '#]:[Washington State Common Measure Set for Health Care Quality and Cost
Version Date: CY 2017]],31,FALSE)))))</f>
        <v/>
      </c>
      <c r="BY37"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2017]],32,FALSE))=TRUE,"",VLOOKUP(Table1[[#This Row],[NQF Number]],Table48[[#All],[NQF '#]:[Washington State Common Measure Set for Health Care Quality and Cost
Version Date: CY 2017]],32,FALSE)))))</f>
        <v/>
      </c>
    </row>
    <row r="38" spans="1:77" ht="113.25" customHeight="1">
      <c r="A38" s="161">
        <v>33</v>
      </c>
      <c r="B38" s="49" t="str">
        <f>INDEX(Table48[[#All],[Measure Name]],MATCH(Table1[[#This Row],[NQF Number]],Table48[[#All],[NQF '#]],0))</f>
        <v>American College of Surgeons – Centers for Disease Control and Prevention (ACS-CDC) Harmonized Procedure Specific Surgical Site Infection (SSI) Outcome Measure
HAI-3: SSI: Colon - Surgical Site Infection for Colon Surgery
HAI-4: SSI: Hysterectomy - Surgical Site Infection for Abdominal Hysterectomy</v>
      </c>
      <c r="C38" s="265" t="s">
        <v>341</v>
      </c>
      <c r="D38" s="33" t="str">
        <f>INDEX(Table48[[#All],[Steward]],MATCH(Table1[[#This Row],[NQF Number]],Table48[[#All],[NQF '#]],0))</f>
        <v>Center for Disease Control and Prevention</v>
      </c>
      <c r="E38" s="33" t="str">
        <f>IF(INDEX(Table48[[#All],[CMS Number]],MATCH(Table1[[#This Row],[NQF Number]],Table48[[#All],[NQF '#]],0))=0,"",INDEX(Table48[[#All],[CMS Number]],MATCH(Table1[[#This Row],[NQF Number]],Table48[[#All],[NQF '#]],0)))</f>
        <v/>
      </c>
      <c r="F38" s="33" t="str">
        <f>INDEX(Table48[[#All],[Description]],MATCH(Table1[[#This Row],[NQF Number]],Table48[[#All],[NQF '#]],0))</f>
        <v>Prototype measure for the facility adjusted Standardized Infection Ratio (SIR) of deep incisional and organ/space Surgical Site Infections (SSI) at the primary incision site among adult patients aged &gt;= 18 years as reported through the ACS National Surgical Quality Improvement Program (ACS-NSQIP) or CDC National Health and Safety Network (NHSN). Prototype also includes a systematic, retrospective sampling of operative procedures in healthcare facilities. This prototype measure is intended for time-limited use and is proposed as a first step toward a more comprehensive SSI measure or set of SSI measures that include additional surgical procedure categories and expanded SSI risk-adjustment by procedure type. This single prototype measure is applied to two operative procedures, colon surgeries and abdominal hysterectomies, and the measure yields separate SIRs for each procedure.</v>
      </c>
      <c r="G38" s="33" t="str">
        <f>INDEX(Table48[[#All],[Domain]],MATCH(Table1[[#This Row],[NQF Number]],Table48[[#All],[NQF '#]],0))</f>
        <v>Hospital</v>
      </c>
      <c r="H38" s="33" t="str">
        <f>INDEX(Table48[[#All],[Condition]],MATCH(Table1[[#This Row],[NQF Number]],Table48[[#All],[NQF '#]],0))</f>
        <v>Patient Safety</v>
      </c>
      <c r="I38" s="34" t="str">
        <f>INDEX(Table48[[#All],[Measure Type]],MATCH(Table1[[#This Row],[NQF Number]],Table48[[#All],[NQF '#]],0))</f>
        <v>Outcome</v>
      </c>
      <c r="J38" s="33" t="str">
        <f>INDEX(Table48[[#All],[Populations]],MATCH(Table1[[#This Row],[NQF Number]],Table48[[#All],[NQF '#]],0))</f>
        <v>Adult</v>
      </c>
      <c r="K38" s="35" t="str">
        <f>INDEX(Table48[[#All],[Data Source]],MATCH(Table1[[#This Row],[NQF Number]],Table48[[#All],[NQF '#]],0))</f>
        <v>Clinical Data</v>
      </c>
      <c r="L38" s="269"/>
      <c r="M38" s="269"/>
      <c r="N38" s="279"/>
      <c r="O38" s="281" t="s">
        <v>3000</v>
      </c>
      <c r="P38" s="166">
        <f>SUM(Table1[[#This Row],[Set A]:[Set J]])</f>
        <v>0</v>
      </c>
      <c r="Q38" s="167"/>
      <c r="R38" s="167"/>
      <c r="S38" s="167"/>
      <c r="T38" s="167"/>
      <c r="U38" s="167"/>
      <c r="V38" s="167"/>
      <c r="W38" s="167"/>
      <c r="X38" s="167"/>
      <c r="Y38" s="167"/>
      <c r="Z38" s="167"/>
      <c r="AA38" s="167"/>
      <c r="AB38" s="167"/>
      <c r="AC38" s="167"/>
      <c r="AD38" s="167"/>
      <c r="AE38" s="167"/>
      <c r="AF38" s="167"/>
      <c r="AG38" s="167"/>
      <c r="AH38" s="167"/>
      <c r="AI38" s="167"/>
      <c r="AJ38" s="167"/>
      <c r="AK38" s="36">
        <f>IF(Table1[[#This Row],[Criterion A]]="yes",2,IF(Table1[[#This Row],[Criterion A]]="somewhat",1,0))</f>
        <v>0</v>
      </c>
      <c r="AL38" s="35">
        <f>IF(Table1[[#This Row],[Criterion B]]="yes",2,IF(Table1[[#This Row],[Criterion B]]="somewhat",1,0))</f>
        <v>0</v>
      </c>
      <c r="AM38" s="35">
        <f>IF(Table1[[#This Row],[Criterion C]]="yes",2,IF(Table1[[#This Row],[Criterion C]]="somewhat",1,0))</f>
        <v>0</v>
      </c>
      <c r="AN38" s="35">
        <f>IF(Table1[[#This Row],[Criterion D]]="yes",2,IF(Table1[[#This Row],[Criterion D]]="somewhat",1,0))</f>
        <v>0</v>
      </c>
      <c r="AO38" s="35">
        <f>IF(Table1[[#This Row],[Criterion E]]="yes",2,IF(Table1[[#This Row],[Criterion E]]="somewhat",1,0))</f>
        <v>0</v>
      </c>
      <c r="AP38" s="35">
        <f>IF(Table1[[#This Row],[Criterion F]]="yes",2,IF(Table1[[#This Row],[Criterion F]]="somewhat",1,0))</f>
        <v>0</v>
      </c>
      <c r="AQ38" s="35">
        <f>IF(Table1[[#This Row],[Criterion G]]="yes",2,IF(Table1[[#This Row],[Criterion G]]="somewhat",1,0))</f>
        <v>0</v>
      </c>
      <c r="AR38" s="35">
        <f>IF(Table1[[#This Row],[Criterion H]]="yes",2,IF(Table1[[#This Row],[Criterion H]]="somewhat",1,0))</f>
        <v>0</v>
      </c>
      <c r="AS38" s="35">
        <f>IF(Table1[[#This Row],[Criterion I]]="yes",2,IF(Table1[[#This Row],[Criterion I]]="somewhat",1,0))</f>
        <v>0</v>
      </c>
      <c r="AT38" s="35">
        <f>IF(Table1[[#This Row],[Criterion J]]="yes",2,IF(Table1[[#This Row],[Criterion J]]="somewhat",1,0))</f>
        <v>0</v>
      </c>
      <c r="AU38" s="169">
        <f>Table1[[#This Row],[Alignment Score with Commercial and State Measure Sets]]+Table1[[#This Row],[Alignment Score with Federal Measure Sets Focused on Ambulatory Care ]]+Table1[[#This Row],[Alignment Score with National Hospital Measure Sets]]+Table1[[#This Row],[Alignment Score with National Hospital and Ambulatory Measure Sets]]+Table1[[#This Row],[Alignment Score with Select State Measure Sets]]</f>
        <v>4</v>
      </c>
      <c r="AV38" s="169">
        <f>COUNTIF(Table1[[#This Row],[SIM Aligned ACO Measure Set]:[Behavioral Health Measure Set - Substance Use Treatment]],"*yes*")</f>
        <v>2</v>
      </c>
      <c r="AW38" s="169">
        <f>COUNTIF(Table1[[#This Row],[
CMMI Comprehensive Primary Care Plus (CPC+)]:[
CMS Merit-based Incentive Payment System (MIPS) - General Practice/Family Practice, Internal Medicine, and Pediatrics]],"*yes*")</f>
        <v>0</v>
      </c>
      <c r="AX38" s="169">
        <f>COUNTIF(Table1[[#This Row],[
CMS Hospital Value-Based Purchasing]:[
Joint Commission Accountability Measure List]],"*yes*")</f>
        <v>2</v>
      </c>
      <c r="AY38" s="169">
        <f>COUNTIF(Table1[[#This Row],[
Catalyst for Payment Reform Employer-Purchaser Measure Set]],"*yes*")</f>
        <v>0</v>
      </c>
      <c r="AZ38" s="169">
        <f>COUNTIF(Table1[[#This Row],[
Medi-Cal P4P Measure Set
]:[
Washington State Common Measure Set for Health Care Quality and Cost 
]],"*yes*")</f>
        <v>0</v>
      </c>
      <c r="BA38" s="269" t="s">
        <v>2278</v>
      </c>
      <c r="BB38" s="269" t="s">
        <v>2278</v>
      </c>
      <c r="BC38" s="269"/>
      <c r="BD38" s="269"/>
      <c r="BE38" s="269"/>
      <c r="BF38" s="269"/>
      <c r="BG38"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2017]],13,FALSE))=TRUE,"",VLOOKUP(Table1[[#This Row],[NQF Number]],Table48[[#All],[NQF '#]:[Washington State Common Measure Set for Health Care Quality and Cost
Version Date: CY 2017]],13,FALSE)))))</f>
        <v/>
      </c>
      <c r="BH38"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2017]],14,FALSE))=TRUE,"",VLOOKUP(Table1[[#This Row],[NQF Number]],Table48[[#All],[NQF '#]:[Washington State Common Measure Set for Health Care Quality and Cost
Version Date: CY 2017]],14,FALSE)))))</f>
        <v/>
      </c>
      <c r="BI38"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2017]],15,FALSE))=TRUE,"",VLOOKUP(Table1[[#This Row],[NQF Number]],Table48[[#All],[NQF '#]:[Washington State Common Measure Set for Health Care Quality and Cost
Version Date: CY 2017]],15,FALSE)))))</f>
        <v/>
      </c>
      <c r="BJ38"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2017]],16,FALSE))=TRUE,"",VLOOKUP(Table1[[#This Row],[NQF Number]],Table48[[#All],[NQF '#]:[Washington State Common Measure Set for Health Care Quality and Cost
Version Date: CY 2017]],16,FALSE)))))</f>
        <v/>
      </c>
      <c r="BK38"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2017]],17,FALSE))=TRUE,"",VLOOKUP(Table1[[#This Row],[NQF Number]],Table48[[#All],[NQF '#]:[Washington State Common Measure Set for Health Care Quality and Cost
Version Date: CY 2017]],17,FALSE)))))</f>
        <v/>
      </c>
      <c r="BL38"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2017]],18,FALSE))=TRUE,"",VLOOKUP(Table1[[#This Row],[NQF Number]],Table48[[#All],[NQF '#]:[Washington State Common Measure Set for Health Care Quality and Cost
Version Date: CY 2017]],18,FALSE)))))</f>
        <v/>
      </c>
      <c r="BM38"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2017]],19,FALSE))=TRUE,"",VLOOKUP(Table1[[#This Row],[NQF Number]],Table48[[#All],[NQF '#]:[Washington State Common Measure Set for Health Care Quality and Cost
Version Date: CY 2017]],19,FALSE)))))</f>
        <v/>
      </c>
      <c r="BN38"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2017]],22,FALSE))=TRUE,"",VLOOKUP(Table1[[#This Row],[NQF Number]],Table48[[#All],[NQF '#]:[Washington State Common Measure Set for Health Care Quality and Cost
Version Date: CY 2017]],22,FALSE)))))</f>
        <v/>
      </c>
      <c r="BO38"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2017]],23,FALSE))=TRUE,"",VLOOKUP(Table1[[#This Row],[NQF Number]],Table48[[#All],[NQF '#]:[Washington State Common Measure Set for Health Care Quality and Cost
Version Date: CY 2017]],23,FALSE)))))</f>
        <v/>
      </c>
      <c r="BP38"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2017]],24,FALSE))=TRUE,"",VLOOKUP(Table1[[#This Row],[NQF Number]],Table48[[#All],[NQF '#]:[Washington State Common Measure Set for Health Care Quality and Cost
Version Date: CY 2017]],24,FALSE)))))</f>
        <v/>
      </c>
      <c r="BQ38"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2017]],20,FALSE))=TRUE,"",VLOOKUP(Table1[[#This Row],[NQF Number]],Table48[[#All],[NQF '#]:[Washington State Common Measure Set for Health Care Quality and Cost
Version Date: CY 2017]],20,FALSE)))))</f>
        <v>Yes (2017 &amp; 2018)</v>
      </c>
      <c r="BR38"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2017]],21,FALSE))=TRUE,"",VLOOKUP(Table1[[#This Row],[NQF Number]],Table48[[#All],[NQF '#]:[Washington State Common Measure Set for Health Care Quality and Cost
Version Date: CY 2017]],21,FALSE)))))</f>
        <v>Yes (HAI-3 &amp; HAI-4)</v>
      </c>
      <c r="BS38"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2017]],26,FALSE))=TRUE,"",VLOOKUP(Table1[[#This Row],[NQF Number]],Table48[[#All],[NQF '#]:[Washington State Common Measure Set for Health Care Quality and Cost
Version Date: CY 2017]],26,FALSE)))))</f>
        <v/>
      </c>
      <c r="BT38"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2017]],25,FALSE))=TRUE,"",VLOOKUP(Table1[[#This Row],[NQF Number]],Table48[[#All],[NQF '#]:[Washington State Common Measure Set for Health Care Quality and Cost
Version Date: CY 2017]],25,FALSE)))))</f>
        <v/>
      </c>
      <c r="BU38"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2017]],27,FALSE))=TRUE,"",VLOOKUP(Table1[[#This Row],[NQF Number]],Table48[[#All],[NQF '#]:[Washington State Common Measure Set for Health Care Quality and Cost
Version Date: CY 2017]],27,FALSE)))))</f>
        <v/>
      </c>
      <c r="BV38"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2017]],28,FALSE))=TRUE,"",VLOOKUP(Table1[[#This Row],[NQF Number]],Table48[[#All],[NQF '#]:[Washington State Common Measure Set for Health Care Quality and Cost
Version Date: CY 2017]],28,FALSE)))))</f>
        <v/>
      </c>
      <c r="BW38"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2017]],29,FALSE))=TRUE,"",VLOOKUP(Table1[[#This Row],[NQF Number]],Table48[[#All],[NQF '#]:[Washington State Common Measure Set for Health Care Quality and Cost
Version Date: CY 2017]],29,FALSE)))))</f>
        <v/>
      </c>
      <c r="BX38"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2017]],31,FALSE))=TRUE,"",VLOOKUP(Table1[[#This Row],[NQF Number]],Table48[[#All],[NQF '#]:[Washington State Common Measure Set for Health Care Quality and Cost
Version Date: CY 2017]],31,FALSE)))))</f>
        <v/>
      </c>
      <c r="BY38"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2017]],32,FALSE))=TRUE,"",VLOOKUP(Table1[[#This Row],[NQF Number]],Table48[[#All],[NQF '#]:[Washington State Common Measure Set for Health Care Quality and Cost
Version Date: CY 2017]],32,FALSE)))))</f>
        <v/>
      </c>
    </row>
    <row r="39" spans="1:77" ht="113.25" customHeight="1">
      <c r="A39" s="161">
        <v>34</v>
      </c>
      <c r="B39" s="49" t="str">
        <f>INDEX(Table48[[#All],[Measure Name]],MATCH(Table1[[#This Row],[NQF Number]],Table48[[#All],[NQF '#]],0))</f>
        <v>Child and Adolescent Major Depressive Disorder: Suicide Risk Assessment</v>
      </c>
      <c r="C39" s="265" t="s">
        <v>882</v>
      </c>
      <c r="D39" s="33" t="str">
        <f>INDEX(Table48[[#All],[Steward]],MATCH(Table1[[#This Row],[NQF Number]],Table48[[#All],[NQF '#]],0))</f>
        <v>AMA-PCPI (American Medical Association-convened Physician Consortium for Performance Improvement)</v>
      </c>
      <c r="E39" s="33" t="str">
        <f>IF(INDEX(Table48[[#All],[CMS Number]],MATCH(Table1[[#This Row],[NQF Number]],Table48[[#All],[NQF '#]],0))=0,"",INDEX(Table48[[#All],[CMS Number]],MATCH(Table1[[#This Row],[NQF Number]],Table48[[#All],[NQF '#]],0)))</f>
        <v>CMS177</v>
      </c>
      <c r="F39" s="33" t="str">
        <f>INDEX(Table48[[#All],[Description]],MATCH(Table1[[#This Row],[NQF Number]],Table48[[#All],[NQF '#]],0))</f>
        <v>Percentage of patient visits for those patients aged 6 through 17 years with a diagnosis of major depressive disorder with an assessment for suicide risk</v>
      </c>
      <c r="G39" s="33" t="str">
        <f>INDEX(Table48[[#All],[Domain]],MATCH(Table1[[#This Row],[NQF Number]],Table48[[#All],[NQF '#]],0))</f>
        <v>Prevention</v>
      </c>
      <c r="H39" s="33" t="str">
        <f>INDEX(Table48[[#All],[Condition]],MATCH(Table1[[#This Row],[NQF Number]],Table48[[#All],[NQF '#]],0))</f>
        <v>Mental Health</v>
      </c>
      <c r="I39" s="34" t="str">
        <f>INDEX(Table48[[#All],[Measure Type]],MATCH(Table1[[#This Row],[NQF Number]],Table48[[#All],[NQF '#]],0))</f>
        <v>Process</v>
      </c>
      <c r="J39" s="33" t="str">
        <f>INDEX(Table48[[#All],[Populations]],MATCH(Table1[[#This Row],[NQF Number]],Table48[[#All],[NQF '#]],0))</f>
        <v>Pediatric</v>
      </c>
      <c r="K39" s="35" t="str">
        <f>INDEX(Table48[[#All],[Data Source]],MATCH(Table1[[#This Row],[NQF Number]],Table48[[#All],[NQF '#]],0))</f>
        <v>Clinical Data</v>
      </c>
      <c r="L39" s="269"/>
      <c r="M39" s="269"/>
      <c r="N39" s="279"/>
      <c r="O39" s="277" t="s">
        <v>3001</v>
      </c>
      <c r="P39" s="166">
        <f>SUM(Table1[[#This Row],[Set A]:[Set J]])</f>
        <v>0</v>
      </c>
      <c r="Q39" s="167"/>
      <c r="R39" s="167"/>
      <c r="S39" s="167"/>
      <c r="T39" s="167"/>
      <c r="U39" s="167"/>
      <c r="V39" s="167"/>
      <c r="W39" s="167"/>
      <c r="X39" s="167"/>
      <c r="Y39" s="167"/>
      <c r="Z39" s="167"/>
      <c r="AA39" s="167"/>
      <c r="AB39" s="167"/>
      <c r="AC39" s="167"/>
      <c r="AD39" s="167"/>
      <c r="AE39" s="167"/>
      <c r="AF39" s="167"/>
      <c r="AG39" s="167"/>
      <c r="AH39" s="167"/>
      <c r="AI39" s="167"/>
      <c r="AJ39" s="167"/>
      <c r="AK39" s="36">
        <f>IF(Table1[[#This Row],[Criterion A]]="yes",2,IF(Table1[[#This Row],[Criterion A]]="somewhat",1,0))</f>
        <v>0</v>
      </c>
      <c r="AL39" s="35">
        <f>IF(Table1[[#This Row],[Criterion B]]="yes",2,IF(Table1[[#This Row],[Criterion B]]="somewhat",1,0))</f>
        <v>0</v>
      </c>
      <c r="AM39" s="35">
        <f>IF(Table1[[#This Row],[Criterion C]]="yes",2,IF(Table1[[#This Row],[Criterion C]]="somewhat",1,0))</f>
        <v>0</v>
      </c>
      <c r="AN39" s="35">
        <f>IF(Table1[[#This Row],[Criterion D]]="yes",2,IF(Table1[[#This Row],[Criterion D]]="somewhat",1,0))</f>
        <v>0</v>
      </c>
      <c r="AO39" s="35">
        <f>IF(Table1[[#This Row],[Criterion E]]="yes",2,IF(Table1[[#This Row],[Criterion E]]="somewhat",1,0))</f>
        <v>0</v>
      </c>
      <c r="AP39" s="35">
        <f>IF(Table1[[#This Row],[Criterion F]]="yes",2,IF(Table1[[#This Row],[Criterion F]]="somewhat",1,0))</f>
        <v>0</v>
      </c>
      <c r="AQ39" s="35">
        <f>IF(Table1[[#This Row],[Criterion G]]="yes",2,IF(Table1[[#This Row],[Criterion G]]="somewhat",1,0))</f>
        <v>0</v>
      </c>
      <c r="AR39" s="35">
        <f>IF(Table1[[#This Row],[Criterion H]]="yes",2,IF(Table1[[#This Row],[Criterion H]]="somewhat",1,0))</f>
        <v>0</v>
      </c>
      <c r="AS39" s="35">
        <f>IF(Table1[[#This Row],[Criterion I]]="yes",2,IF(Table1[[#This Row],[Criterion I]]="somewhat",1,0))</f>
        <v>0</v>
      </c>
      <c r="AT39" s="35">
        <f>IF(Table1[[#This Row],[Criterion J]]="yes",2,IF(Table1[[#This Row],[Criterion J]]="somewhat",1,0))</f>
        <v>0</v>
      </c>
      <c r="AU39" s="169">
        <f>Table1[[#This Row],[Alignment Score with Commercial and State Measure Sets]]+Table1[[#This Row],[Alignment Score with Federal Measure Sets Focused on Ambulatory Care ]]+Table1[[#This Row],[Alignment Score with National Hospital Measure Sets]]+Table1[[#This Row],[Alignment Score with National Hospital and Ambulatory Measure Sets]]+Table1[[#This Row],[Alignment Score with Select State Measure Sets]]</f>
        <v>5</v>
      </c>
      <c r="AV39" s="169">
        <f>COUNTIF(Table1[[#This Row],[SIM Aligned ACO Measure Set]:[Behavioral Health Measure Set - Substance Use Treatment]],"*yes*")</f>
        <v>2</v>
      </c>
      <c r="AW39" s="169">
        <f>COUNTIF(Table1[[#This Row],[
CMMI Comprehensive Primary Care Plus (CPC+)]:[
CMS Merit-based Incentive Payment System (MIPS) - General Practice/Family Practice, Internal Medicine, and Pediatrics]],"*yes*")</f>
        <v>3</v>
      </c>
      <c r="AX39" s="169">
        <f>COUNTIF(Table1[[#This Row],[
CMS Hospital Value-Based Purchasing]:[
Joint Commission Accountability Measure List]],"*yes*")</f>
        <v>0</v>
      </c>
      <c r="AY39" s="169">
        <f>COUNTIF(Table1[[#This Row],[
Catalyst for Payment Reform Employer-Purchaser Measure Set]],"*yes*")</f>
        <v>0</v>
      </c>
      <c r="AZ39" s="169">
        <f>COUNTIF(Table1[[#This Row],[
Medi-Cal P4P Measure Set
]:[
Washington State Common Measure Set for Health Care Quality and Cost 
]],"*yes*")</f>
        <v>0</v>
      </c>
      <c r="BA39" s="269" t="s">
        <v>2278</v>
      </c>
      <c r="BB39" s="269"/>
      <c r="BC39" s="269"/>
      <c r="BD39" s="269"/>
      <c r="BE39" s="269" t="s">
        <v>2274</v>
      </c>
      <c r="BF39" s="269"/>
      <c r="BG39"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2017]],13,FALSE))=TRUE,"",VLOOKUP(Table1[[#This Row],[NQF Number]],Table48[[#All],[NQF '#]:[Washington State Common Measure Set for Health Care Quality and Cost
Version Date: CY 2017]],13,FALSE)))))</f>
        <v/>
      </c>
      <c r="BH39"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2017]],14,FALSE))=TRUE,"",VLOOKUP(Table1[[#This Row],[NQF Number]],Table48[[#All],[NQF '#]:[Washington State Common Measure Set for Health Care Quality and Cost
Version Date: CY 2017]],14,FALSE)))))</f>
        <v/>
      </c>
      <c r="BI39"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2017]],15,FALSE))=TRUE,"",VLOOKUP(Table1[[#This Row],[NQF Number]],Table48[[#All],[NQF '#]:[Washington State Common Measure Set for Health Care Quality and Cost
Version Date: CY 2017]],15,FALSE)))))</f>
        <v>Yes</v>
      </c>
      <c r="BJ39"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2017]],16,FALSE))=TRUE,"",VLOOKUP(Table1[[#This Row],[NQF Number]],Table48[[#All],[NQF '#]:[Washington State Common Measure Set for Health Care Quality and Cost
Version Date: CY 2017]],16,FALSE)))))</f>
        <v/>
      </c>
      <c r="BK39"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2017]],17,FALSE))=TRUE,"",VLOOKUP(Table1[[#This Row],[NQF Number]],Table48[[#All],[NQF '#]:[Washington State Common Measure Set for Health Care Quality and Cost
Version Date: CY 2017]],17,FALSE)))))</f>
        <v/>
      </c>
      <c r="BL39"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2017]],18,FALSE))=TRUE,"",VLOOKUP(Table1[[#This Row],[NQF Number]],Table48[[#All],[NQF '#]:[Washington State Common Measure Set for Health Care Quality and Cost
Version Date: CY 2017]],18,FALSE)))))</f>
        <v>Yes</v>
      </c>
      <c r="BM39"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2017]],19,FALSE))=TRUE,"",VLOOKUP(Table1[[#This Row],[NQF Number]],Table48[[#All],[NQF '#]:[Washington State Common Measure Set for Health Care Quality and Cost
Version Date: CY 2017]],19,FALSE)))))</f>
        <v/>
      </c>
      <c r="BN39"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2017]],22,FALSE))=TRUE,"",VLOOKUP(Table1[[#This Row],[NQF Number]],Table48[[#All],[NQF '#]:[Washington State Common Measure Set for Health Care Quality and Cost
Version Date: CY 2017]],22,FALSE)))))</f>
        <v/>
      </c>
      <c r="BO39"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2017]],23,FALSE))=TRUE,"",VLOOKUP(Table1[[#This Row],[NQF Number]],Table48[[#All],[NQF '#]:[Washington State Common Measure Set for Health Care Quality and Cost
Version Date: CY 2017]],23,FALSE)))))</f>
        <v/>
      </c>
      <c r="BP39"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2017]],24,FALSE))=TRUE,"",VLOOKUP(Table1[[#This Row],[NQF Number]],Table48[[#All],[NQF '#]:[Washington State Common Measure Set for Health Care Quality and Cost
Version Date: CY 2017]],24,FALSE)))))</f>
        <v>Yes (Pediatrics)</v>
      </c>
      <c r="BQ39"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2017]],20,FALSE))=TRUE,"",VLOOKUP(Table1[[#This Row],[NQF Number]],Table48[[#All],[NQF '#]:[Washington State Common Measure Set for Health Care Quality and Cost
Version Date: CY 2017]],20,FALSE)))))</f>
        <v/>
      </c>
      <c r="BR39"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2017]],21,FALSE))=TRUE,"",VLOOKUP(Table1[[#This Row],[NQF Number]],Table48[[#All],[NQF '#]:[Washington State Common Measure Set for Health Care Quality and Cost
Version Date: CY 2017]],21,FALSE)))))</f>
        <v/>
      </c>
      <c r="BS39"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2017]],26,FALSE))=TRUE,"",VLOOKUP(Table1[[#This Row],[NQF Number]],Table48[[#All],[NQF '#]:[Washington State Common Measure Set for Health Care Quality and Cost
Version Date: CY 2017]],26,FALSE)))))</f>
        <v/>
      </c>
      <c r="BT39"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2017]],25,FALSE))=TRUE,"",VLOOKUP(Table1[[#This Row],[NQF Number]],Table48[[#All],[NQF '#]:[Washington State Common Measure Set for Health Care Quality and Cost
Version Date: CY 2017]],25,FALSE)))))</f>
        <v/>
      </c>
      <c r="BU39"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2017]],27,FALSE))=TRUE,"",VLOOKUP(Table1[[#This Row],[NQF Number]],Table48[[#All],[NQF '#]:[Washington State Common Measure Set for Health Care Quality and Cost
Version Date: CY 2017]],27,FALSE)))))</f>
        <v/>
      </c>
      <c r="BV39"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2017]],28,FALSE))=TRUE,"",VLOOKUP(Table1[[#This Row],[NQF Number]],Table48[[#All],[NQF '#]:[Washington State Common Measure Set for Health Care Quality and Cost
Version Date: CY 2017]],28,FALSE)))))</f>
        <v/>
      </c>
      <c r="BW39"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2017]],29,FALSE))=TRUE,"",VLOOKUP(Table1[[#This Row],[NQF Number]],Table48[[#All],[NQF '#]:[Washington State Common Measure Set for Health Care Quality and Cost
Version Date: CY 2017]],29,FALSE)))))</f>
        <v/>
      </c>
      <c r="BX39"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2017]],31,FALSE))=TRUE,"",VLOOKUP(Table1[[#This Row],[NQF Number]],Table48[[#All],[NQF '#]:[Washington State Common Measure Set for Health Care Quality and Cost
Version Date: CY 2017]],31,FALSE)))))</f>
        <v/>
      </c>
      <c r="BY39"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2017]],32,FALSE))=TRUE,"",VLOOKUP(Table1[[#This Row],[NQF Number]],Table48[[#All],[NQF '#]:[Washington State Common Measure Set for Health Care Quality and Cost
Version Date: CY 2017]],32,FALSE)))))</f>
        <v/>
      </c>
    </row>
    <row r="40" spans="1:77" ht="113.25" customHeight="1">
      <c r="A40" s="222">
        <v>35</v>
      </c>
      <c r="B40" s="49" t="str">
        <f>INDEX(Table48[[#All],[Measure Name]],MATCH(Table1[[#This Row],[NQF Number]],Table48[[#All],[NQF '#]],0))</f>
        <v>Annual Dental Visits</v>
      </c>
      <c r="C40" s="266" t="s">
        <v>223</v>
      </c>
      <c r="D40" s="33" t="str">
        <f>INDEX(Table48[[#All],[Steward]],MATCH(Table1[[#This Row],[NQF Number]],Table48[[#All],[NQF '#]],0))</f>
        <v>National Committee for Quality Assurance</v>
      </c>
      <c r="E40" s="33" t="str">
        <f>IF(INDEX(Table48[[#All],[CMS Number]],MATCH(Table1[[#This Row],[NQF Number]],Table48[[#All],[NQF '#]],0))=0,"",INDEX(Table48[[#All],[CMS Number]],MATCH(Table1[[#This Row],[NQF Number]],Table48[[#All],[NQF '#]],0)))</f>
        <v/>
      </c>
      <c r="F40" s="33" t="str">
        <f>INDEX(Table48[[#All],[Description]],MATCH(Table1[[#This Row],[NQF Number]],Table48[[#All],[NQF '#]],0))</f>
        <v>Percentage of patients 2-21 years of age who had at least one dental visit during the measurement year. This measure applies only if dental care is a covered benefit in the organization’s Medicaid contract.</v>
      </c>
      <c r="G40" s="217" t="str">
        <f>INDEX(Table48[[#All],[Domain]],MATCH(Table1[[#This Row],[NQF Number]],Table48[[#All],[NQF '#]],0))</f>
        <v>Prevention</v>
      </c>
      <c r="H40" s="217" t="str">
        <f>INDEX(Table48[[#All],[Condition]],MATCH(Table1[[#This Row],[NQF Number]],Table48[[#All],[NQF '#]],0))</f>
        <v>Dental</v>
      </c>
      <c r="I40" s="35" t="str">
        <f>INDEX(Table48[[#All],[Measure Type]],MATCH(Table1[[#This Row],[NQF Number]],Table48[[#All],[NQF '#]],0))</f>
        <v>Patient Experience</v>
      </c>
      <c r="J40" s="33" t="str">
        <f>INDEX(Table48[[#All],[Populations]],MATCH(Table1[[#This Row],[NQF Number]],Table48[[#All],[NQF '#]],0))</f>
        <v>Pediatric</v>
      </c>
      <c r="K40" s="35" t="str">
        <f>INDEX(Table48[[#All],[Data Source]],MATCH(Table1[[#This Row],[NQF Number]],Table48[[#All],[NQF '#]],0))</f>
        <v>Claims</v>
      </c>
      <c r="L40" s="269"/>
      <c r="M40" s="269"/>
      <c r="N40" s="269"/>
      <c r="O40" s="281" t="s">
        <v>3002</v>
      </c>
      <c r="P40" s="166">
        <f>SUM(Table1[[#This Row],[Set A]:[Set J]])</f>
        <v>0</v>
      </c>
      <c r="Q40" s="167"/>
      <c r="R40" s="167"/>
      <c r="S40" s="167"/>
      <c r="T40" s="167"/>
      <c r="U40" s="167"/>
      <c r="V40" s="167"/>
      <c r="W40" s="167"/>
      <c r="X40" s="167"/>
      <c r="Y40" s="167"/>
      <c r="Z40" s="167"/>
      <c r="AA40" s="167"/>
      <c r="AB40" s="167"/>
      <c r="AC40" s="167"/>
      <c r="AD40" s="167"/>
      <c r="AE40" s="167"/>
      <c r="AF40" s="167"/>
      <c r="AG40" s="167"/>
      <c r="AH40" s="167"/>
      <c r="AI40" s="167"/>
      <c r="AJ40" s="167"/>
      <c r="AK40" s="36">
        <f>IF(Table1[[#This Row],[Criterion A]]="yes",2,IF(Table1[[#This Row],[Criterion A]]="somewhat",1,0))</f>
        <v>0</v>
      </c>
      <c r="AL40" s="35">
        <f>IF(Table1[[#This Row],[Criterion B]]="yes",2,IF(Table1[[#This Row],[Criterion B]]="somewhat",1,0))</f>
        <v>0</v>
      </c>
      <c r="AM40" s="35">
        <f>IF(Table1[[#This Row],[Criterion C]]="yes",2,IF(Table1[[#This Row],[Criterion C]]="somewhat",1,0))</f>
        <v>0</v>
      </c>
      <c r="AN40" s="35">
        <f>IF(Table1[[#This Row],[Criterion D]]="yes",2,IF(Table1[[#This Row],[Criterion D]]="somewhat",1,0))</f>
        <v>0</v>
      </c>
      <c r="AO40" s="35">
        <f>IF(Table1[[#This Row],[Criterion E]]="yes",2,IF(Table1[[#This Row],[Criterion E]]="somewhat",1,0))</f>
        <v>0</v>
      </c>
      <c r="AP40" s="35">
        <f>IF(Table1[[#This Row],[Criterion F]]="yes",2,IF(Table1[[#This Row],[Criterion F]]="somewhat",1,0))</f>
        <v>0</v>
      </c>
      <c r="AQ40" s="35">
        <f>IF(Table1[[#This Row],[Criterion G]]="yes",2,IF(Table1[[#This Row],[Criterion G]]="somewhat",1,0))</f>
        <v>0</v>
      </c>
      <c r="AR40" s="35">
        <f>IF(Table1[[#This Row],[Criterion H]]="yes",2,IF(Table1[[#This Row],[Criterion H]]="somewhat",1,0))</f>
        <v>0</v>
      </c>
      <c r="AS40" s="35">
        <f>IF(Table1[[#This Row],[Criterion I]]="yes",2,IF(Table1[[#This Row],[Criterion I]]="somewhat",1,0))</f>
        <v>0</v>
      </c>
      <c r="AT40" s="35">
        <f>IF(Table1[[#This Row],[Criterion J]]="yes",2,IF(Table1[[#This Row],[Criterion J]]="somewhat",1,0))</f>
        <v>0</v>
      </c>
      <c r="AU40" s="169">
        <f>Table1[[#This Row],[Alignment Score with Commercial and State Measure Sets]]+Table1[[#This Row],[Alignment Score with Federal Measure Sets Focused on Ambulatory Care ]]+Table1[[#This Row],[Alignment Score with National Hospital Measure Sets]]+Table1[[#This Row],[Alignment Score with National Hospital and Ambulatory Measure Sets]]+Table1[[#This Row],[Alignment Score with Select State Measure Sets]]</f>
        <v>2</v>
      </c>
      <c r="AV40" s="169">
        <f>COUNTIF(Table1[[#This Row],[SIM Aligned ACO Measure Set]:[Behavioral Health Measure Set - Substance Use Treatment]],"*yes*")</f>
        <v>2</v>
      </c>
      <c r="AW40" s="169">
        <f>COUNTIF(Table1[[#This Row],[
CMMI Comprehensive Primary Care Plus (CPC+)]:[
CMS Merit-based Incentive Payment System (MIPS) - General Practice/Family Practice, Internal Medicine, and Pediatrics]],"*yes*")</f>
        <v>0</v>
      </c>
      <c r="AX40" s="169">
        <f>COUNTIF(Table1[[#This Row],[
CMS Hospital Value-Based Purchasing]:[
Joint Commission Accountability Measure List]],"*yes*")</f>
        <v>0</v>
      </c>
      <c r="AY40" s="169">
        <f>COUNTIF(Table1[[#This Row],[
Catalyst for Payment Reform Employer-Purchaser Measure Set]],"*yes*")</f>
        <v>0</v>
      </c>
      <c r="AZ40" s="169">
        <f>COUNTIF(Table1[[#This Row],[
Medi-Cal P4P Measure Set
]:[
Washington State Common Measure Set for Health Care Quality and Cost 
]],"*yes*")</f>
        <v>0</v>
      </c>
      <c r="BA40" s="269" t="s">
        <v>2278</v>
      </c>
      <c r="BB40" s="269"/>
      <c r="BC40" s="269" t="s">
        <v>2278</v>
      </c>
      <c r="BD40" s="269"/>
      <c r="BE40" s="269"/>
      <c r="BF40" s="269"/>
      <c r="BG40"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2017]],13,FALSE))=TRUE,"",VLOOKUP(Table1[[#This Row],[NQF Number]],Table48[[#All],[NQF '#]:[Washington State Common Measure Set for Health Care Quality and Cost
Version Date: CY 2017]],13,FALSE)))))</f>
        <v/>
      </c>
      <c r="BH40"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2017]],14,FALSE))=TRUE,"",VLOOKUP(Table1[[#This Row],[NQF Number]],Table48[[#All],[NQF '#]:[Washington State Common Measure Set for Health Care Quality and Cost
Version Date: CY 2017]],14,FALSE)))))</f>
        <v/>
      </c>
      <c r="BI40"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2017]],15,FALSE))=TRUE,"",VLOOKUP(Table1[[#This Row],[NQF Number]],Table48[[#All],[NQF '#]:[Washington State Common Measure Set for Health Care Quality and Cost
Version Date: CY 2017]],15,FALSE)))))</f>
        <v/>
      </c>
      <c r="BJ40"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2017]],16,FALSE))=TRUE,"",VLOOKUP(Table1[[#This Row],[NQF Number]],Table48[[#All],[NQF '#]:[Washington State Common Measure Set for Health Care Quality and Cost
Version Date: CY 2017]],16,FALSE)))))</f>
        <v/>
      </c>
      <c r="BK40"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2017]],17,FALSE))=TRUE,"",VLOOKUP(Table1[[#This Row],[NQF Number]],Table48[[#All],[NQF '#]:[Washington State Common Measure Set for Health Care Quality and Cost
Version Date: CY 2017]],17,FALSE)))))</f>
        <v/>
      </c>
      <c r="BL40"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2017]],18,FALSE))=TRUE,"",VLOOKUP(Table1[[#This Row],[NQF Number]],Table48[[#All],[NQF '#]:[Washington State Common Measure Set for Health Care Quality and Cost
Version Date: CY 2017]],18,FALSE)))))</f>
        <v/>
      </c>
      <c r="BM40"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2017]],19,FALSE))=TRUE,"",VLOOKUP(Table1[[#This Row],[NQF Number]],Table48[[#All],[NQF '#]:[Washington State Common Measure Set for Health Care Quality and Cost
Version Date: CY 2017]],19,FALSE)))))</f>
        <v/>
      </c>
      <c r="BN40"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2017]],22,FALSE))=TRUE,"",VLOOKUP(Table1[[#This Row],[NQF Number]],Table48[[#All],[NQF '#]:[Washington State Common Measure Set for Health Care Quality and Cost
Version Date: CY 2017]],22,FALSE)))))</f>
        <v/>
      </c>
      <c r="BO40"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2017]],23,FALSE))=TRUE,"",VLOOKUP(Table1[[#This Row],[NQF Number]],Table48[[#All],[NQF '#]:[Washington State Common Measure Set for Health Care Quality and Cost
Version Date: CY 2017]],23,FALSE)))))</f>
        <v/>
      </c>
      <c r="BP40"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2017]],24,FALSE))=TRUE,"",VLOOKUP(Table1[[#This Row],[NQF Number]],Table48[[#All],[NQF '#]:[Washington State Common Measure Set for Health Care Quality and Cost
Version Date: CY 2017]],24,FALSE)))))</f>
        <v/>
      </c>
      <c r="BQ40"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2017]],20,FALSE))=TRUE,"",VLOOKUP(Table1[[#This Row],[NQF Number]],Table48[[#All],[NQF '#]:[Washington State Common Measure Set for Health Care Quality and Cost
Version Date: CY 2017]],20,FALSE)))))</f>
        <v/>
      </c>
      <c r="BR40"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2017]],21,FALSE))=TRUE,"",VLOOKUP(Table1[[#This Row],[NQF Number]],Table48[[#All],[NQF '#]:[Washington State Common Measure Set for Health Care Quality and Cost
Version Date: CY 2017]],21,FALSE)))))</f>
        <v/>
      </c>
      <c r="BS40"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2017]],26,FALSE))=TRUE,"",VLOOKUP(Table1[[#This Row],[NQF Number]],Table48[[#All],[NQF '#]:[Washington State Common Measure Set for Health Care Quality and Cost
Version Date: CY 2017]],26,FALSE)))))</f>
        <v/>
      </c>
      <c r="BT40"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2017]],25,FALSE))=TRUE,"",VLOOKUP(Table1[[#This Row],[NQF Number]],Table48[[#All],[NQF '#]:[Washington State Common Measure Set for Health Care Quality and Cost
Version Date: CY 2017]],25,FALSE)))))</f>
        <v/>
      </c>
      <c r="BU40"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2017]],27,FALSE))=TRUE,"",VLOOKUP(Table1[[#This Row],[NQF Number]],Table48[[#All],[NQF '#]:[Washington State Common Measure Set for Health Care Quality and Cost
Version Date: CY 2017]],27,FALSE)))))</f>
        <v/>
      </c>
      <c r="BV40"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2017]],28,FALSE))=TRUE,"",VLOOKUP(Table1[[#This Row],[NQF Number]],Table48[[#All],[NQF '#]:[Washington State Common Measure Set for Health Care Quality and Cost
Version Date: CY 2017]],28,FALSE)))))</f>
        <v/>
      </c>
      <c r="BW40"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2017]],29,FALSE))=TRUE,"",VLOOKUP(Table1[[#This Row],[NQF Number]],Table48[[#All],[NQF '#]:[Washington State Common Measure Set for Health Care Quality and Cost
Version Date: CY 2017]],29,FALSE)))))</f>
        <v/>
      </c>
      <c r="BX40"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2017]],31,FALSE))=TRUE,"",VLOOKUP(Table1[[#This Row],[NQF Number]],Table48[[#All],[NQF '#]:[Washington State Common Measure Set for Health Care Quality and Cost
Version Date: CY 2017]],31,FALSE)))))</f>
        <v/>
      </c>
      <c r="BY40"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2017]],32,FALSE))=TRUE,"",VLOOKUP(Table1[[#This Row],[NQF Number]],Table48[[#All],[NQF '#]:[Washington State Common Measure Set for Health Care Quality and Cost
Version Date: CY 2017]],32,FALSE)))))</f>
        <v/>
      </c>
    </row>
    <row r="41" spans="1:77" ht="113.25" customHeight="1">
      <c r="A41" s="161">
        <v>36</v>
      </c>
      <c r="B41" s="216" t="str">
        <f>INDEX(Table48[[#All],[Measure Name]],MATCH(Table1[[#This Row],[NQF Number]],Table48[[#All],[NQF '#]],0))</f>
        <v>Frequency of Ongoing Prenatal Care</v>
      </c>
      <c r="C41" s="265" t="s">
        <v>64</v>
      </c>
      <c r="D41" s="35" t="str">
        <f>INDEX(Table48[[#All],[Steward]],MATCH(Table1[[#This Row],[NQF Number]],Table48[[#All],[NQF '#]],0))</f>
        <v>National Committee for Quality Assurance</v>
      </c>
      <c r="E41" s="217" t="str">
        <f>IF(INDEX(Table48[[#All],[CMS Number]],MATCH(Table1[[#This Row],[NQF Number]],Table48[[#All],[NQF '#]],0))=0,"",INDEX(Table48[[#All],[CMS Number]],MATCH(Table1[[#This Row],[NQF Number]],Table48[[#All],[NQF '#]],0)))</f>
        <v/>
      </c>
      <c r="F41" s="217" t="str">
        <f>INDEX(Table48[[#All],[Description]],MATCH(Table1[[#This Row],[NQF Number]],Table48[[#All],[NQF '#]],0))</f>
        <v>Percentage of Medicaid deliveries that received various numbers of expected prenatal visits.</v>
      </c>
      <c r="G41" s="35" t="str">
        <f>INDEX(Table48[[#All],[Domain]],MATCH(Table1[[#This Row],[NQF Number]],Table48[[#All],[NQF '#]],0))</f>
        <v>Prevention</v>
      </c>
      <c r="H41" s="35" t="str">
        <f>INDEX(Table48[[#All],[Condition]],MATCH(Table1[[#This Row],[NQF Number]],Table48[[#All],[NQF '#]],0))</f>
        <v>Pregnancy</v>
      </c>
      <c r="I41" s="35" t="str">
        <f>INDEX(Table48[[#All],[Measure Type]],MATCH(Table1[[#This Row],[NQF Number]],Table48[[#All],[NQF '#]],0))</f>
        <v>Process</v>
      </c>
      <c r="J41" s="35" t="str">
        <f>INDEX(Table48[[#All],[Populations]],MATCH(Table1[[#This Row],[NQF Number]],Table48[[#All],[NQF '#]],0))</f>
        <v>Adult</v>
      </c>
      <c r="K41" s="35" t="s">
        <v>3044</v>
      </c>
      <c r="L41" s="269"/>
      <c r="M41" s="269"/>
      <c r="N41" s="279"/>
      <c r="O41" s="281" t="s">
        <v>3003</v>
      </c>
      <c r="P41" s="166">
        <f>SUM(Table1[[#This Row],[Set A]:[Set J]])</f>
        <v>0</v>
      </c>
      <c r="Q41" s="167"/>
      <c r="R41" s="167"/>
      <c r="S41" s="167"/>
      <c r="T41" s="167"/>
      <c r="U41" s="167"/>
      <c r="V41" s="167"/>
      <c r="W41" s="167"/>
      <c r="X41" s="167"/>
      <c r="Y41" s="167"/>
      <c r="Z41" s="167"/>
      <c r="AA41" s="167"/>
      <c r="AB41" s="167"/>
      <c r="AC41" s="167"/>
      <c r="AD41" s="167"/>
      <c r="AE41" s="167"/>
      <c r="AF41" s="167"/>
      <c r="AG41" s="167"/>
      <c r="AH41" s="167"/>
      <c r="AI41" s="167"/>
      <c r="AJ41" s="167"/>
      <c r="AK41" s="36">
        <f>IF(Table1[[#This Row],[Criterion A]]="yes",2,IF(Table1[[#This Row],[Criterion A]]="somewhat",1,0))</f>
        <v>0</v>
      </c>
      <c r="AL41" s="35">
        <f>IF(Table1[[#This Row],[Criterion B]]="yes",2,IF(Table1[[#This Row],[Criterion B]]="somewhat",1,0))</f>
        <v>0</v>
      </c>
      <c r="AM41" s="35">
        <f>IF(Table1[[#This Row],[Criterion C]]="yes",2,IF(Table1[[#This Row],[Criterion C]]="somewhat",1,0))</f>
        <v>0</v>
      </c>
      <c r="AN41" s="35">
        <f>IF(Table1[[#This Row],[Criterion D]]="yes",2,IF(Table1[[#This Row],[Criterion D]]="somewhat",1,0))</f>
        <v>0</v>
      </c>
      <c r="AO41" s="35">
        <f>IF(Table1[[#This Row],[Criterion E]]="yes",2,IF(Table1[[#This Row],[Criterion E]]="somewhat",1,0))</f>
        <v>0</v>
      </c>
      <c r="AP41" s="35">
        <f>IF(Table1[[#This Row],[Criterion F]]="yes",2,IF(Table1[[#This Row],[Criterion F]]="somewhat",1,0))</f>
        <v>0</v>
      </c>
      <c r="AQ41" s="35">
        <f>IF(Table1[[#This Row],[Criterion G]]="yes",2,IF(Table1[[#This Row],[Criterion G]]="somewhat",1,0))</f>
        <v>0</v>
      </c>
      <c r="AR41" s="35">
        <f>IF(Table1[[#This Row],[Criterion H]]="yes",2,IF(Table1[[#This Row],[Criterion H]]="somewhat",1,0))</f>
        <v>0</v>
      </c>
      <c r="AS41" s="35">
        <f>IF(Table1[[#This Row],[Criterion I]]="yes",2,IF(Table1[[#This Row],[Criterion I]]="somewhat",1,0))</f>
        <v>0</v>
      </c>
      <c r="AT41" s="35">
        <f>IF(Table1[[#This Row],[Criterion J]]="yes",2,IF(Table1[[#This Row],[Criterion J]]="somewhat",1,0))</f>
        <v>0</v>
      </c>
      <c r="AU41" s="169">
        <f>Table1[[#This Row],[Alignment Score with Commercial and State Measure Sets]]+Table1[[#This Row],[Alignment Score with Federal Measure Sets Focused on Ambulatory Care ]]+Table1[[#This Row],[Alignment Score with National Hospital Measure Sets]]+Table1[[#This Row],[Alignment Score with National Hospital and Ambulatory Measure Sets]]+Table1[[#This Row],[Alignment Score with Select State Measure Sets]]</f>
        <v>3</v>
      </c>
      <c r="AV41" s="169">
        <f>COUNTIF(Table1[[#This Row],[SIM Aligned ACO Measure Set]:[Behavioral Health Measure Set - Substance Use Treatment]],"*yes*")</f>
        <v>2</v>
      </c>
      <c r="AW41" s="169">
        <f>COUNTIF(Table1[[#This Row],[
CMMI Comprehensive Primary Care Plus (CPC+)]:[
CMS Merit-based Incentive Payment System (MIPS) - General Practice/Family Practice, Internal Medicine, and Pediatrics]],"*yes*")</f>
        <v>1</v>
      </c>
      <c r="AX41" s="169">
        <f>COUNTIF(Table1[[#This Row],[
CMS Hospital Value-Based Purchasing]:[
Joint Commission Accountability Measure List]],"*yes*")</f>
        <v>0</v>
      </c>
      <c r="AY41" s="169">
        <f>COUNTIF(Table1[[#This Row],[
Catalyst for Payment Reform Employer-Purchaser Measure Set]],"*yes*")</f>
        <v>0</v>
      </c>
      <c r="AZ41" s="169">
        <f>COUNTIF(Table1[[#This Row],[
Medi-Cal P4P Measure Set
]:[
Washington State Common Measure Set for Health Care Quality and Cost 
]],"*yes*")</f>
        <v>0</v>
      </c>
      <c r="BA41" s="269" t="s">
        <v>2278</v>
      </c>
      <c r="BB41" s="269"/>
      <c r="BC41" s="269"/>
      <c r="BD41" s="269" t="s">
        <v>2278</v>
      </c>
      <c r="BE41" s="269"/>
      <c r="BF41" s="269"/>
      <c r="BG41"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2017]],13,FALSE))=TRUE,"",VLOOKUP(Table1[[#This Row],[NQF Number]],Table48[[#All],[NQF '#]:[Washington State Common Measure Set for Health Care Quality and Cost
Version Date: CY 2017]],13,FALSE)))))</f>
        <v/>
      </c>
      <c r="BH41"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2017]],14,FALSE))=TRUE,"",VLOOKUP(Table1[[#This Row],[NQF Number]],Table48[[#All],[NQF '#]:[Washington State Common Measure Set for Health Care Quality and Cost
Version Date: CY 2017]],14,FALSE)))))</f>
        <v/>
      </c>
      <c r="BI41"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2017]],15,FALSE))=TRUE,"",VLOOKUP(Table1[[#This Row],[NQF Number]],Table48[[#All],[NQF '#]:[Washington State Common Measure Set for Health Care Quality and Cost
Version Date: CY 2017]],15,FALSE)))))</f>
        <v>Yes</v>
      </c>
      <c r="BJ41"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2017]],16,FALSE))=TRUE,"",VLOOKUP(Table1[[#This Row],[NQF Number]],Table48[[#All],[NQF '#]:[Washington State Common Measure Set for Health Care Quality and Cost
Version Date: CY 2017]],16,FALSE)))))</f>
        <v/>
      </c>
      <c r="BK41"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2017]],17,FALSE))=TRUE,"",VLOOKUP(Table1[[#This Row],[NQF Number]],Table48[[#All],[NQF '#]:[Washington State Common Measure Set for Health Care Quality and Cost
Version Date: CY 2017]],17,FALSE)))))</f>
        <v/>
      </c>
      <c r="BL41"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2017]],18,FALSE))=TRUE,"",VLOOKUP(Table1[[#This Row],[NQF Number]],Table48[[#All],[NQF '#]:[Washington State Common Measure Set for Health Care Quality and Cost
Version Date: CY 2017]],18,FALSE)))))</f>
        <v/>
      </c>
      <c r="BM41"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2017]],19,FALSE))=TRUE,"",VLOOKUP(Table1[[#This Row],[NQF Number]],Table48[[#All],[NQF '#]:[Washington State Common Measure Set for Health Care Quality and Cost
Version Date: CY 2017]],19,FALSE)))))</f>
        <v/>
      </c>
      <c r="BN41"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2017]],22,FALSE))=TRUE,"",VLOOKUP(Table1[[#This Row],[NQF Number]],Table48[[#All],[NQF '#]:[Washington State Common Measure Set for Health Care Quality and Cost
Version Date: CY 2017]],22,FALSE)))))</f>
        <v/>
      </c>
      <c r="BO41"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2017]],23,FALSE))=TRUE,"",VLOOKUP(Table1[[#This Row],[NQF Number]],Table48[[#All],[NQF '#]:[Washington State Common Measure Set for Health Care Quality and Cost
Version Date: CY 2017]],23,FALSE)))))</f>
        <v/>
      </c>
      <c r="BP41"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2017]],24,FALSE))=TRUE,"",VLOOKUP(Table1[[#This Row],[NQF Number]],Table48[[#All],[NQF '#]:[Washington State Common Measure Set for Health Care Quality and Cost
Version Date: CY 2017]],24,FALSE)))))</f>
        <v/>
      </c>
      <c r="BQ41"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2017]],20,FALSE))=TRUE,"",VLOOKUP(Table1[[#This Row],[NQF Number]],Table48[[#All],[NQF '#]:[Washington State Common Measure Set for Health Care Quality and Cost
Version Date: CY 2017]],20,FALSE)))))</f>
        <v/>
      </c>
      <c r="BR41"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2017]],21,FALSE))=TRUE,"",VLOOKUP(Table1[[#This Row],[NQF Number]],Table48[[#All],[NQF '#]:[Washington State Common Measure Set for Health Care Quality and Cost
Version Date: CY 2017]],21,FALSE)))))</f>
        <v/>
      </c>
      <c r="BS41"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2017]],26,FALSE))=TRUE,"",VLOOKUP(Table1[[#This Row],[NQF Number]],Table48[[#All],[NQF '#]:[Washington State Common Measure Set for Health Care Quality and Cost
Version Date: CY 2017]],26,FALSE)))))</f>
        <v/>
      </c>
      <c r="BT41"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2017]],25,FALSE))=TRUE,"",VLOOKUP(Table1[[#This Row],[NQF Number]],Table48[[#All],[NQF '#]:[Washington State Common Measure Set for Health Care Quality and Cost
Version Date: CY 2017]],25,FALSE)))))</f>
        <v/>
      </c>
      <c r="BU41"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2017]],27,FALSE))=TRUE,"",VLOOKUP(Table1[[#This Row],[NQF Number]],Table48[[#All],[NQF '#]:[Washington State Common Measure Set for Health Care Quality and Cost
Version Date: CY 2017]],27,FALSE)))))</f>
        <v/>
      </c>
      <c r="BV41"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2017]],28,FALSE))=TRUE,"",VLOOKUP(Table1[[#This Row],[NQF Number]],Table48[[#All],[NQF '#]:[Washington State Common Measure Set for Health Care Quality and Cost
Version Date: CY 2017]],28,FALSE)))))</f>
        <v/>
      </c>
      <c r="BW41"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2017]],29,FALSE))=TRUE,"",VLOOKUP(Table1[[#This Row],[NQF Number]],Table48[[#All],[NQF '#]:[Washington State Common Measure Set for Health Care Quality and Cost
Version Date: CY 2017]],29,FALSE)))))</f>
        <v/>
      </c>
      <c r="BX41"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2017]],31,FALSE))=TRUE,"",VLOOKUP(Table1[[#This Row],[NQF Number]],Table48[[#All],[NQF '#]:[Washington State Common Measure Set for Health Care Quality and Cost
Version Date: CY 2017]],31,FALSE)))))</f>
        <v/>
      </c>
      <c r="BY41"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2017]],32,FALSE))=TRUE,"",VLOOKUP(Table1[[#This Row],[NQF Number]],Table48[[#All],[NQF '#]:[Washington State Common Measure Set for Health Care Quality and Cost
Version Date: CY 2017]],32,FALSE)))))</f>
        <v/>
      </c>
    </row>
    <row r="42" spans="1:77" ht="113.25" customHeight="1">
      <c r="A42" s="161">
        <v>37</v>
      </c>
      <c r="B42" s="49" t="str">
        <f>INDEX(Table48[[#All],[Measure Name]],MATCH(Table1[[#This Row],[NQF Number]],Table48[[#All],[NQF '#]],0))</f>
        <v>Immunizations for Adolescents</v>
      </c>
      <c r="C42" s="265" t="s">
        <v>163</v>
      </c>
      <c r="D42" s="33" t="str">
        <f>INDEX(Table48[[#All],[Steward]],MATCH(Table1[[#This Row],[NQF Number]],Table48[[#All],[NQF '#]],0))</f>
        <v>National Committee for Quality Assurance</v>
      </c>
      <c r="E42" s="33" t="str">
        <f>IF(INDEX(Table48[[#All],[CMS Number]],MATCH(Table1[[#This Row],[NQF Number]],Table48[[#All],[NQF '#]],0))=0,"",INDEX(Table48[[#All],[CMS Number]],MATCH(Table1[[#This Row],[NQF Number]],Table48[[#All],[NQF '#]],0)))</f>
        <v/>
      </c>
      <c r="F42" s="33" t="str">
        <f>INDEX(Table48[[#All],[Description]],MATCH(Table1[[#This Row],[NQF Number]],Table48[[#All],[NQF '#]],0))</f>
        <v>Percentage of adolescents that turned 13 years old during the measurement year and had specific vaccines by their 13th birthday</v>
      </c>
      <c r="G42" s="217" t="str">
        <f>INDEX(Table48[[#All],[Domain]],MATCH(Table1[[#This Row],[NQF Number]],Table48[[#All],[NQF '#]],0))</f>
        <v>Prevention</v>
      </c>
      <c r="H42" s="217" t="str">
        <f>INDEX(Table48[[#All],[Condition]],MATCH(Table1[[#This Row],[NQF Number]],Table48[[#All],[NQF '#]],0))</f>
        <v>Infectious Disease</v>
      </c>
      <c r="I42" s="34" t="str">
        <f>INDEX(Table48[[#All],[Measure Type]],MATCH(Table1[[#This Row],[NQF Number]],Table48[[#All],[NQF '#]],0))</f>
        <v>Process</v>
      </c>
      <c r="J42" s="33" t="str">
        <f>INDEX(Table48[[#All],[Populations]],MATCH(Table1[[#This Row],[NQF Number]],Table48[[#All],[NQF '#]],0))</f>
        <v>Pediatric</v>
      </c>
      <c r="K42" s="35" t="s">
        <v>3044</v>
      </c>
      <c r="L42" s="35" t="s">
        <v>2973</v>
      </c>
      <c r="M42" s="269"/>
      <c r="N42" s="282"/>
      <c r="O42" s="280" t="s">
        <v>3004</v>
      </c>
      <c r="P42" s="166">
        <f>SUM(Table1[[#This Row],[Set A]:[Set J]])</f>
        <v>0</v>
      </c>
      <c r="Q42" s="167"/>
      <c r="R42" s="167"/>
      <c r="S42" s="167"/>
      <c r="T42" s="167"/>
      <c r="U42" s="167"/>
      <c r="V42" s="167"/>
      <c r="W42" s="167"/>
      <c r="X42" s="167"/>
      <c r="Y42" s="167"/>
      <c r="Z42" s="167"/>
      <c r="AA42" s="167"/>
      <c r="AB42" s="167"/>
      <c r="AC42" s="167"/>
      <c r="AD42" s="167"/>
      <c r="AE42" s="167"/>
      <c r="AF42" s="167"/>
      <c r="AG42" s="167"/>
      <c r="AH42" s="167"/>
      <c r="AI42" s="167"/>
      <c r="AJ42" s="167"/>
      <c r="AK42" s="36">
        <f>IF(Table1[[#This Row],[Criterion A]]="yes",2,IF(Table1[[#This Row],[Criterion A]]="somewhat",1,0))</f>
        <v>0</v>
      </c>
      <c r="AL42" s="35">
        <f>IF(Table1[[#This Row],[Criterion B]]="yes",2,IF(Table1[[#This Row],[Criterion B]]="somewhat",1,0))</f>
        <v>0</v>
      </c>
      <c r="AM42" s="35">
        <f>IF(Table1[[#This Row],[Criterion C]]="yes",2,IF(Table1[[#This Row],[Criterion C]]="somewhat",1,0))</f>
        <v>0</v>
      </c>
      <c r="AN42" s="35">
        <f>IF(Table1[[#This Row],[Criterion D]]="yes",2,IF(Table1[[#This Row],[Criterion D]]="somewhat",1,0))</f>
        <v>0</v>
      </c>
      <c r="AO42" s="35">
        <f>IF(Table1[[#This Row],[Criterion E]]="yes",2,IF(Table1[[#This Row],[Criterion E]]="somewhat",1,0))</f>
        <v>0</v>
      </c>
      <c r="AP42" s="35">
        <f>IF(Table1[[#This Row],[Criterion F]]="yes",2,IF(Table1[[#This Row],[Criterion F]]="somewhat",1,0))</f>
        <v>0</v>
      </c>
      <c r="AQ42" s="35">
        <f>IF(Table1[[#This Row],[Criterion G]]="yes",2,IF(Table1[[#This Row],[Criterion G]]="somewhat",1,0))</f>
        <v>0</v>
      </c>
      <c r="AR42" s="35">
        <f>IF(Table1[[#This Row],[Criterion H]]="yes",2,IF(Table1[[#This Row],[Criterion H]]="somewhat",1,0))</f>
        <v>0</v>
      </c>
      <c r="AS42" s="35">
        <f>IF(Table1[[#This Row],[Criterion I]]="yes",2,IF(Table1[[#This Row],[Criterion I]]="somewhat",1,0))</f>
        <v>0</v>
      </c>
      <c r="AT42" s="35">
        <f>IF(Table1[[#This Row],[Criterion J]]="yes",2,IF(Table1[[#This Row],[Criterion J]]="somewhat",1,0))</f>
        <v>0</v>
      </c>
      <c r="AU42" s="169">
        <f>Table1[[#This Row],[Alignment Score with Commercial and State Measure Sets]]+Table1[[#This Row],[Alignment Score with Federal Measure Sets Focused on Ambulatory Care ]]+Table1[[#This Row],[Alignment Score with National Hospital Measure Sets]]+Table1[[#This Row],[Alignment Score with National Hospital and Ambulatory Measure Sets]]+Table1[[#This Row],[Alignment Score with Select State Measure Sets]]</f>
        <v>7</v>
      </c>
      <c r="AV42" s="169">
        <f>COUNTIF(Table1[[#This Row],[SIM Aligned ACO Measure Set]:[Behavioral Health Measure Set - Substance Use Treatment]],"*yes*")</f>
        <v>2</v>
      </c>
      <c r="AW42" s="169">
        <f>COUNTIF(Table1[[#This Row],[
CMMI Comprehensive Primary Care Plus (CPC+)]:[
CMS Merit-based Incentive Payment System (MIPS) - General Practice/Family Practice, Internal Medicine, and Pediatrics]],"*yes*")</f>
        <v>2</v>
      </c>
      <c r="AX42" s="169">
        <f>COUNTIF(Table1[[#This Row],[
CMS Hospital Value-Based Purchasing]:[
Joint Commission Accountability Measure List]],"*yes*")</f>
        <v>0</v>
      </c>
      <c r="AY42" s="169">
        <f>COUNTIF(Table1[[#This Row],[
Catalyst for Payment Reform Employer-Purchaser Measure Set]],"*yes*")</f>
        <v>0</v>
      </c>
      <c r="AZ42" s="169">
        <f>COUNTIF(Table1[[#This Row],[
Medi-Cal P4P Measure Set
]:[
Washington State Common Measure Set for Health Care Quality and Cost 
]],"*yes*")</f>
        <v>3</v>
      </c>
      <c r="BA42" s="269" t="s">
        <v>2278</v>
      </c>
      <c r="BB42" s="269"/>
      <c r="BC42" s="269" t="s">
        <v>2278</v>
      </c>
      <c r="BD42" s="269"/>
      <c r="BE42" s="269"/>
      <c r="BF42" s="269"/>
      <c r="BG42"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2017]],13,FALSE))=TRUE,"",VLOOKUP(Table1[[#This Row],[NQF Number]],Table48[[#All],[NQF '#]:[Washington State Common Measure Set for Health Care Quality and Cost
Version Date: CY 2017]],13,FALSE)))))</f>
        <v/>
      </c>
      <c r="BH42"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2017]],14,FALSE))=TRUE,"",VLOOKUP(Table1[[#This Row],[NQF Number]],Table48[[#All],[NQF '#]:[Washington State Common Measure Set for Health Care Quality and Cost
Version Date: CY 2017]],14,FALSE)))))</f>
        <v/>
      </c>
      <c r="BI42"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2017]],15,FALSE))=TRUE,"",VLOOKUP(Table1[[#This Row],[NQF Number]],Table48[[#All],[NQF '#]:[Washington State Common Measure Set for Health Care Quality and Cost
Version Date: CY 2017]],15,FALSE)))))</f>
        <v>Yes</v>
      </c>
      <c r="BJ42"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2017]],16,FALSE))=TRUE,"",VLOOKUP(Table1[[#This Row],[NQF Number]],Table48[[#All],[NQF '#]:[Washington State Common Measure Set for Health Care Quality and Cost
Version Date: CY 2017]],16,FALSE)))))</f>
        <v/>
      </c>
      <c r="BK42"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2017]],17,FALSE))=TRUE,"",VLOOKUP(Table1[[#This Row],[NQF Number]],Table48[[#All],[NQF '#]:[Washington State Common Measure Set for Health Care Quality and Cost
Version Date: CY 2017]],17,FALSE)))))</f>
        <v/>
      </c>
      <c r="BL42"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2017]],18,FALSE))=TRUE,"",VLOOKUP(Table1[[#This Row],[NQF Number]],Table48[[#All],[NQF '#]:[Washington State Common Measure Set for Health Care Quality and Cost
Version Date: CY 2017]],18,FALSE)))))</f>
        <v/>
      </c>
      <c r="BM42"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2017]],19,FALSE))=TRUE,"",VLOOKUP(Table1[[#This Row],[NQF Number]],Table48[[#All],[NQF '#]:[Washington State Common Measure Set for Health Care Quality and Cost
Version Date: CY 2017]],19,FALSE)))))</f>
        <v/>
      </c>
      <c r="BN42"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2017]],22,FALSE))=TRUE,"",VLOOKUP(Table1[[#This Row],[NQF Number]],Table48[[#All],[NQF '#]:[Washington State Common Measure Set for Health Care Quality and Cost
Version Date: CY 2017]],22,FALSE)))))</f>
        <v/>
      </c>
      <c r="BO42"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2017]],23,FALSE))=TRUE,"",VLOOKUP(Table1[[#This Row],[NQF Number]],Table48[[#All],[NQF '#]:[Washington State Common Measure Set for Health Care Quality and Cost
Version Date: CY 2017]],23,FALSE)))))</f>
        <v/>
      </c>
      <c r="BP42"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2017]],24,FALSE))=TRUE,"",VLOOKUP(Table1[[#This Row],[NQF Number]],Table48[[#All],[NQF '#]:[Washington State Common Measure Set for Health Care Quality and Cost
Version Date: CY 2017]],24,FALSE)))))</f>
        <v>Yes (General Practice/Family Medicine and Pediatrics)</v>
      </c>
      <c r="BQ42"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2017]],20,FALSE))=TRUE,"",VLOOKUP(Table1[[#This Row],[NQF Number]],Table48[[#All],[NQF '#]:[Washington State Common Measure Set for Health Care Quality and Cost
Version Date: CY 2017]],20,FALSE)))))</f>
        <v/>
      </c>
      <c r="BR42"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2017]],21,FALSE))=TRUE,"",VLOOKUP(Table1[[#This Row],[NQF Number]],Table48[[#All],[NQF '#]:[Washington State Common Measure Set for Health Care Quality and Cost
Version Date: CY 2017]],21,FALSE)))))</f>
        <v/>
      </c>
      <c r="BS42"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2017]],26,FALSE))=TRUE,"",VLOOKUP(Table1[[#This Row],[NQF Number]],Table48[[#All],[NQF '#]:[Washington State Common Measure Set for Health Care Quality and Cost
Version Date: CY 2017]],26,FALSE)))))</f>
        <v/>
      </c>
      <c r="BT42"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2017]],25,FALSE))=TRUE,"",VLOOKUP(Table1[[#This Row],[NQF Number]],Table48[[#All],[NQF '#]:[Washington State Common Measure Set for Health Care Quality and Cost
Version Date: CY 2017]],25,FALSE)))))</f>
        <v/>
      </c>
      <c r="BU42"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2017]],27,FALSE))=TRUE,"",VLOOKUP(Table1[[#This Row],[NQF Number]],Table48[[#All],[NQF '#]:[Washington State Common Measure Set for Health Care Quality and Cost
Version Date: CY 2017]],27,FALSE)))))</f>
        <v>Yes (Supplemental)</v>
      </c>
      <c r="BV42"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2017]],28,FALSE))=TRUE,"",VLOOKUP(Table1[[#This Row],[NQF Number]],Table48[[#All],[NQF '#]:[Washington State Common Measure Set for Health Care Quality and Cost
Version Date: CY 2017]],28,FALSE)))))</f>
        <v/>
      </c>
      <c r="BW42"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2017]],29,FALSE))=TRUE,"",VLOOKUP(Table1[[#This Row],[NQF Number]],Table48[[#All],[NQF '#]:[Washington State Common Measure Set for Health Care Quality and Cost
Version Date: CY 2017]],29,FALSE)))))</f>
        <v>Yes</v>
      </c>
      <c r="BX42"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2017]],31,FALSE))=TRUE,"",VLOOKUP(Table1[[#This Row],[NQF Number]],Table48[[#All],[NQF '#]:[Washington State Common Measure Set for Health Care Quality and Cost
Version Date: CY 2017]],31,FALSE)))))</f>
        <v/>
      </c>
      <c r="BY42"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2017]],32,FALSE))=TRUE,"",VLOOKUP(Table1[[#This Row],[NQF Number]],Table48[[#All],[NQF '#]:[Washington State Common Measure Set for Health Care Quality and Cost
Version Date: CY 2017]],32,FALSE)))))</f>
        <v>Yes</v>
      </c>
    </row>
    <row r="43" spans="1:77" ht="113.25" customHeight="1">
      <c r="A43" s="222">
        <v>38</v>
      </c>
      <c r="B43" s="216" t="str">
        <f>INDEX(Table48[[#All],[Measure Name]],MATCH(Table1[[#This Row],[NQF Number]],Table48[[#All],[NQF '#]],0))</f>
        <v>Developmental Screening in the First Three Years of Life</v>
      </c>
      <c r="C43" s="265" t="s">
        <v>164</v>
      </c>
      <c r="D43" s="35" t="str">
        <f>INDEX(Table48[[#All],[Steward]],MATCH(Table1[[#This Row],[NQF Number]],Table48[[#All],[NQF '#]],0))</f>
        <v>Oregon Health &amp; Science University</v>
      </c>
      <c r="E43" s="217" t="str">
        <f>IF(INDEX(Table48[[#All],[CMS Number]],MATCH(Table1[[#This Row],[NQF Number]],Table48[[#All],[NQF '#]],0))=0,"",INDEX(Table48[[#All],[CMS Number]],MATCH(Table1[[#This Row],[NQF Number]],Table48[[#All],[NQF '#]],0)))</f>
        <v/>
      </c>
      <c r="F43" s="217" t="str">
        <f>INDEX(Table48[[#All],[Description]],MATCH(Table1[[#This Row],[NQF Number]],Table48[[#All],[NQF '#]],0))</f>
        <v>Percentage of children screened for risk of developmental, behavioral and social delays using a standardized screening tool in the first three years of life. This is a measure of screening in the first three years of life that includes three, age-specific indicators assessing whether children are screened by 12 months of age, by 24 months of age and by 36 months of age</v>
      </c>
      <c r="G43" s="35" t="str">
        <f>INDEX(Table48[[#All],[Domain]],MATCH(Table1[[#This Row],[NQF Number]],Table48[[#All],[NQF '#]],0))</f>
        <v>Prevention</v>
      </c>
      <c r="H43" s="35" t="str">
        <f>INDEX(Table48[[#All],[Condition]],MATCH(Table1[[#This Row],[NQF Number]],Table48[[#All],[NQF '#]],0))</f>
        <v>NA</v>
      </c>
      <c r="I43" s="35" t="str">
        <f>INDEX(Table48[[#All],[Measure Type]],MATCH(Table1[[#This Row],[NQF Number]],Table48[[#All],[NQF '#]],0))</f>
        <v>Process</v>
      </c>
      <c r="J43" s="35" t="str">
        <f>INDEX(Table48[[#All],[Populations]],MATCH(Table1[[#This Row],[NQF Number]],Table48[[#All],[NQF '#]],0))</f>
        <v>Pediatric</v>
      </c>
      <c r="K43" s="218" t="str">
        <f>INDEX(Table48[[#All],[Data Source]],MATCH(Table1[[#This Row],[NQF Number]],Table48[[#All],[NQF '#]],0))</f>
        <v>Claims</v>
      </c>
      <c r="L43" s="269"/>
      <c r="M43" s="269"/>
      <c r="N43" s="282"/>
      <c r="O43" s="281" t="s">
        <v>3005</v>
      </c>
      <c r="P43" s="166">
        <f>SUM(Table1[[#This Row],[Set A]:[Set J]])</f>
        <v>0</v>
      </c>
      <c r="Q43" s="167"/>
      <c r="R43" s="167"/>
      <c r="S43" s="167"/>
      <c r="T43" s="167"/>
      <c r="U43" s="167"/>
      <c r="V43" s="167"/>
      <c r="W43" s="167"/>
      <c r="X43" s="167"/>
      <c r="Y43" s="167"/>
      <c r="Z43" s="167"/>
      <c r="AA43" s="167"/>
      <c r="AB43" s="167"/>
      <c r="AC43" s="167"/>
      <c r="AD43" s="167"/>
      <c r="AE43" s="167"/>
      <c r="AF43" s="167"/>
      <c r="AG43" s="167"/>
      <c r="AH43" s="167"/>
      <c r="AI43" s="167"/>
      <c r="AJ43" s="167"/>
      <c r="AK43" s="36">
        <f>IF(Table1[[#This Row],[Criterion A]]="yes",2,IF(Table1[[#This Row],[Criterion A]]="somewhat",1,0))</f>
        <v>0</v>
      </c>
      <c r="AL43" s="35">
        <f>IF(Table1[[#This Row],[Criterion B]]="yes",2,IF(Table1[[#This Row],[Criterion B]]="somewhat",1,0))</f>
        <v>0</v>
      </c>
      <c r="AM43" s="35">
        <f>IF(Table1[[#This Row],[Criterion C]]="yes",2,IF(Table1[[#This Row],[Criterion C]]="somewhat",1,0))</f>
        <v>0</v>
      </c>
      <c r="AN43" s="35">
        <f>IF(Table1[[#This Row],[Criterion D]]="yes",2,IF(Table1[[#This Row],[Criterion D]]="somewhat",1,0))</f>
        <v>0</v>
      </c>
      <c r="AO43" s="35">
        <f>IF(Table1[[#This Row],[Criterion E]]="yes",2,IF(Table1[[#This Row],[Criterion E]]="somewhat",1,0))</f>
        <v>0</v>
      </c>
      <c r="AP43" s="35">
        <f>IF(Table1[[#This Row],[Criterion F]]="yes",2,IF(Table1[[#This Row],[Criterion F]]="somewhat",1,0))</f>
        <v>0</v>
      </c>
      <c r="AQ43" s="35">
        <f>IF(Table1[[#This Row],[Criterion G]]="yes",2,IF(Table1[[#This Row],[Criterion G]]="somewhat",1,0))</f>
        <v>0</v>
      </c>
      <c r="AR43" s="35">
        <f>IF(Table1[[#This Row],[Criterion H]]="yes",2,IF(Table1[[#This Row],[Criterion H]]="somewhat",1,0))</f>
        <v>0</v>
      </c>
      <c r="AS43" s="35">
        <f>IF(Table1[[#This Row],[Criterion I]]="yes",2,IF(Table1[[#This Row],[Criterion I]]="somewhat",1,0))</f>
        <v>0</v>
      </c>
      <c r="AT43" s="35">
        <f>IF(Table1[[#This Row],[Criterion J]]="yes",2,IF(Table1[[#This Row],[Criterion J]]="somewhat",1,0))</f>
        <v>0</v>
      </c>
      <c r="AU43" s="169">
        <f>Table1[[#This Row],[Alignment Score with Commercial and State Measure Sets]]+Table1[[#This Row],[Alignment Score with Federal Measure Sets Focused on Ambulatory Care ]]+Table1[[#This Row],[Alignment Score with National Hospital Measure Sets]]+Table1[[#This Row],[Alignment Score with National Hospital and Ambulatory Measure Sets]]+Table1[[#This Row],[Alignment Score with Select State Measure Sets]]</f>
        <v>6</v>
      </c>
      <c r="AV43" s="169">
        <f>COUNTIF(Table1[[#This Row],[SIM Aligned ACO Measure Set]:[Behavioral Health Measure Set - Substance Use Treatment]],"*yes*")</f>
        <v>2</v>
      </c>
      <c r="AW43" s="169">
        <f>COUNTIF(Table1[[#This Row],[
CMMI Comprehensive Primary Care Plus (CPC+)]:[
CMS Merit-based Incentive Payment System (MIPS) - General Practice/Family Practice, Internal Medicine, and Pediatrics]],"*yes*")</f>
        <v>1</v>
      </c>
      <c r="AX43" s="169">
        <f>COUNTIF(Table1[[#This Row],[
CMS Hospital Value-Based Purchasing]:[
Joint Commission Accountability Measure List]],"*yes*")</f>
        <v>0</v>
      </c>
      <c r="AY43" s="169">
        <f>COUNTIF(Table1[[#This Row],[
Catalyst for Payment Reform Employer-Purchaser Measure Set]],"*yes*")</f>
        <v>0</v>
      </c>
      <c r="AZ43" s="169">
        <f>COUNTIF(Table1[[#This Row],[
Medi-Cal P4P Measure Set
]:[
Washington State Common Measure Set for Health Care Quality and Cost 
]],"*yes*")</f>
        <v>3</v>
      </c>
      <c r="BA43" s="269" t="s">
        <v>2274</v>
      </c>
      <c r="BB43" s="269"/>
      <c r="BC43" s="35" t="s">
        <v>3052</v>
      </c>
      <c r="BD43" s="269"/>
      <c r="BE43" s="269"/>
      <c r="BF43" s="269"/>
      <c r="BG43"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2017]],13,FALSE))=TRUE,"",VLOOKUP(Table1[[#This Row],[NQF Number]],Table48[[#All],[NQF '#]:[Washington State Common Measure Set for Health Care Quality and Cost
Version Date: CY 2017]],13,FALSE)))))</f>
        <v/>
      </c>
      <c r="BH43"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2017]],14,FALSE))=TRUE,"",VLOOKUP(Table1[[#This Row],[NQF Number]],Table48[[#All],[NQF '#]:[Washington State Common Measure Set for Health Care Quality and Cost
Version Date: CY 2017]],14,FALSE)))))</f>
        <v/>
      </c>
      <c r="BI43"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2017]],15,FALSE))=TRUE,"",VLOOKUP(Table1[[#This Row],[NQF Number]],Table48[[#All],[NQF '#]:[Washington State Common Measure Set for Health Care Quality and Cost
Version Date: CY 2017]],15,FALSE)))))</f>
        <v>Yes</v>
      </c>
      <c r="BJ43"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2017]],16,FALSE))=TRUE,"",VLOOKUP(Table1[[#This Row],[NQF Number]],Table48[[#All],[NQF '#]:[Washington State Common Measure Set for Health Care Quality and Cost
Version Date: CY 2017]],16,FALSE)))))</f>
        <v/>
      </c>
      <c r="BK43"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2017]],17,FALSE))=TRUE,"",VLOOKUP(Table1[[#This Row],[NQF Number]],Table48[[#All],[NQF '#]:[Washington State Common Measure Set for Health Care Quality and Cost
Version Date: CY 2017]],17,FALSE)))))</f>
        <v/>
      </c>
      <c r="BL43"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2017]],18,FALSE))=TRUE,"",VLOOKUP(Table1[[#This Row],[NQF Number]],Table48[[#All],[NQF '#]:[Washington State Common Measure Set for Health Care Quality and Cost
Version Date: CY 2017]],18,FALSE)))))</f>
        <v/>
      </c>
      <c r="BM43"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2017]],19,FALSE))=TRUE,"",VLOOKUP(Table1[[#This Row],[NQF Number]],Table48[[#All],[NQF '#]:[Washington State Common Measure Set for Health Care Quality and Cost
Version Date: CY 2017]],19,FALSE)))))</f>
        <v/>
      </c>
      <c r="BN43"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2017]],22,FALSE))=TRUE,"",VLOOKUP(Table1[[#This Row],[NQF Number]],Table48[[#All],[NQF '#]:[Washington State Common Measure Set for Health Care Quality and Cost
Version Date: CY 2017]],22,FALSE)))))</f>
        <v/>
      </c>
      <c r="BO43"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2017]],23,FALSE))=TRUE,"",VLOOKUP(Table1[[#This Row],[NQF Number]],Table48[[#All],[NQF '#]:[Washington State Common Measure Set for Health Care Quality and Cost
Version Date: CY 2017]],23,FALSE)))))</f>
        <v/>
      </c>
      <c r="BP43"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2017]],24,FALSE))=TRUE,"",VLOOKUP(Table1[[#This Row],[NQF Number]],Table48[[#All],[NQF '#]:[Washington State Common Measure Set for Health Care Quality and Cost
Version Date: CY 2017]],24,FALSE)))))</f>
        <v/>
      </c>
      <c r="BQ43"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2017]],20,FALSE))=TRUE,"",VLOOKUP(Table1[[#This Row],[NQF Number]],Table48[[#All],[NQF '#]:[Washington State Common Measure Set for Health Care Quality and Cost
Version Date: CY 2017]],20,FALSE)))))</f>
        <v/>
      </c>
      <c r="BR43"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2017]],21,FALSE))=TRUE,"",VLOOKUP(Table1[[#This Row],[NQF Number]],Table48[[#All],[NQF '#]:[Washington State Common Measure Set for Health Care Quality and Cost
Version Date: CY 2017]],21,FALSE)))))</f>
        <v/>
      </c>
      <c r="BS43"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2017]],26,FALSE))=TRUE,"",VLOOKUP(Table1[[#This Row],[NQF Number]],Table48[[#All],[NQF '#]:[Washington State Common Measure Set for Health Care Quality and Cost
Version Date: CY 2017]],26,FALSE)))))</f>
        <v/>
      </c>
      <c r="BT43"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2017]],25,FALSE))=TRUE,"",VLOOKUP(Table1[[#This Row],[NQF Number]],Table48[[#All],[NQF '#]:[Washington State Common Measure Set for Health Care Quality and Cost
Version Date: CY 2017]],25,FALSE)))))</f>
        <v/>
      </c>
      <c r="BU43"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2017]],27,FALSE))=TRUE,"",VLOOKUP(Table1[[#This Row],[NQF Number]],Table48[[#All],[NQF '#]:[Washington State Common Measure Set for Health Care Quality and Cost
Version Date: CY 2017]],27,FALSE)))))</f>
        <v/>
      </c>
      <c r="BV43"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2017]],28,FALSE))=TRUE,"",VLOOKUP(Table1[[#This Row],[NQF Number]],Table48[[#All],[NQF '#]:[Washington State Common Measure Set for Health Care Quality and Cost
Version Date: CY 2017]],28,FALSE)))))</f>
        <v>Yes</v>
      </c>
      <c r="BW43"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2017]],29,FALSE))=TRUE,"",VLOOKUP(Table1[[#This Row],[NQF Number]],Table48[[#All],[NQF '#]:[Washington State Common Measure Set for Health Care Quality and Cost
Version Date: CY 2017]],29,FALSE)))))</f>
        <v>Yes</v>
      </c>
      <c r="BX43"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2017]],31,FALSE))=TRUE,"",VLOOKUP(Table1[[#This Row],[NQF Number]],Table48[[#All],[NQF '#]:[Washington State Common Measure Set for Health Care Quality and Cost
Version Date: CY 2017]],31,FALSE)))))</f>
        <v>Yes</v>
      </c>
      <c r="BY43"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2017]],32,FALSE))=TRUE,"",VLOOKUP(Table1[[#This Row],[NQF Number]],Table48[[#All],[NQF '#]:[Washington State Common Measure Set for Health Care Quality and Cost
Version Date: CY 2017]],32,FALSE)))))</f>
        <v/>
      </c>
    </row>
    <row r="44" spans="1:77" ht="113.25" customHeight="1">
      <c r="A44" s="161">
        <v>39</v>
      </c>
      <c r="B44" s="216" t="str">
        <f>INDEX(Table48[[#All],[Measure Name]],MATCH(Table1[[#This Row],[NQF Number]],Table48[[#All],[NQF '#]],0))</f>
        <v>Prenatal &amp; Postpartum Care</v>
      </c>
      <c r="C44" s="266" t="s">
        <v>165</v>
      </c>
      <c r="D44" s="35" t="str">
        <f>INDEX(Table48[[#All],[Steward]],MATCH(Table1[[#This Row],[NQF Number]],Table48[[#All],[NQF '#]],0))</f>
        <v>National Committee for Quality Assurance</v>
      </c>
      <c r="E44" s="217" t="str">
        <f>IF(INDEX(Table48[[#All],[CMS Number]],MATCH(Table1[[#This Row],[NQF Number]],Table48[[#All],[NQF '#]],0))=0,"",INDEX(Table48[[#All],[CMS Number]],MATCH(Table1[[#This Row],[NQF Number]],Table48[[#All],[NQF '#]],0)))</f>
        <v/>
      </c>
      <c r="F44" s="217" t="str">
        <f>INDEX(Table48[[#All],[Description]],MATCH(Table1[[#This Row],[NQF Number]],Table48[[#All],[NQF '#]],0))</f>
        <v>Percentage of deliveries of live births between November 6 of the year prior to the measurement year and November 5 of the measurement year. For these women, the measure assesses the following facets of prenatal and postpartum care. 
• Rate 1: Timeliness of Prenatal Care. The percentage of deliveries that received a prenatal care visit as a patient of the organization in the first trimester or within 42 days of enrollment in the organization.
• Rate 2: Postpartum Care. The percentage of deliveries that had a postpartum visit on or between 21 and 56 days after delivery</v>
      </c>
      <c r="G44" s="35" t="str">
        <f>INDEX(Table48[[#All],[Domain]],MATCH(Table1[[#This Row],[NQF Number]],Table48[[#All],[NQF '#]],0))</f>
        <v>Prevention</v>
      </c>
      <c r="H44" s="35" t="str">
        <f>INDEX(Table48[[#All],[Condition]],MATCH(Table1[[#This Row],[NQF Number]],Table48[[#All],[NQF '#]],0))</f>
        <v>Pregnancy</v>
      </c>
      <c r="I44" s="35" t="str">
        <f>INDEX(Table48[[#All],[Measure Type]],MATCH(Table1[[#This Row],[NQF Number]],Table48[[#All],[NQF '#]],0))</f>
        <v>Process</v>
      </c>
      <c r="J44" s="35" t="str">
        <f>INDEX(Table48[[#All],[Populations]],MATCH(Table1[[#This Row],[NQF Number]],Table48[[#All],[NQF '#]],0))</f>
        <v>Adult</v>
      </c>
      <c r="K44" s="35" t="s">
        <v>3044</v>
      </c>
      <c r="L44" s="269"/>
      <c r="M44" s="269"/>
      <c r="N44" s="279"/>
      <c r="O44" s="280" t="s">
        <v>3006</v>
      </c>
      <c r="P44" s="166">
        <f>SUM(Table1[[#This Row],[Set A]:[Set J]])</f>
        <v>0</v>
      </c>
      <c r="Q44" s="167"/>
      <c r="R44" s="167"/>
      <c r="S44" s="167"/>
      <c r="T44" s="167"/>
      <c r="U44" s="167"/>
      <c r="V44" s="167"/>
      <c r="W44" s="167"/>
      <c r="X44" s="167"/>
      <c r="Y44" s="167"/>
      <c r="Z44" s="167"/>
      <c r="AA44" s="167"/>
      <c r="AB44" s="167"/>
      <c r="AC44" s="167"/>
      <c r="AD44" s="167"/>
      <c r="AE44" s="167"/>
      <c r="AF44" s="167"/>
      <c r="AG44" s="167"/>
      <c r="AH44" s="167"/>
      <c r="AI44" s="167"/>
      <c r="AJ44" s="167"/>
      <c r="AK44" s="36">
        <f>IF(Table1[[#This Row],[Criterion A]]="yes",2,IF(Table1[[#This Row],[Criterion A]]="somewhat",1,0))</f>
        <v>0</v>
      </c>
      <c r="AL44" s="35">
        <f>IF(Table1[[#This Row],[Criterion B]]="yes",2,IF(Table1[[#This Row],[Criterion B]]="somewhat",1,0))</f>
        <v>0</v>
      </c>
      <c r="AM44" s="35">
        <f>IF(Table1[[#This Row],[Criterion C]]="yes",2,IF(Table1[[#This Row],[Criterion C]]="somewhat",1,0))</f>
        <v>0</v>
      </c>
      <c r="AN44" s="35">
        <f>IF(Table1[[#This Row],[Criterion D]]="yes",2,IF(Table1[[#This Row],[Criterion D]]="somewhat",1,0))</f>
        <v>0</v>
      </c>
      <c r="AO44" s="35">
        <f>IF(Table1[[#This Row],[Criterion E]]="yes",2,IF(Table1[[#This Row],[Criterion E]]="somewhat",1,0))</f>
        <v>0</v>
      </c>
      <c r="AP44" s="35">
        <f>IF(Table1[[#This Row],[Criterion F]]="yes",2,IF(Table1[[#This Row],[Criterion F]]="somewhat",1,0))</f>
        <v>0</v>
      </c>
      <c r="AQ44" s="35">
        <f>IF(Table1[[#This Row],[Criterion G]]="yes",2,IF(Table1[[#This Row],[Criterion G]]="somewhat",1,0))</f>
        <v>0</v>
      </c>
      <c r="AR44" s="35">
        <f>IF(Table1[[#This Row],[Criterion H]]="yes",2,IF(Table1[[#This Row],[Criterion H]]="somewhat",1,0))</f>
        <v>0</v>
      </c>
      <c r="AS44" s="35">
        <f>IF(Table1[[#This Row],[Criterion I]]="yes",2,IF(Table1[[#This Row],[Criterion I]]="somewhat",1,0))</f>
        <v>0</v>
      </c>
      <c r="AT44" s="35">
        <f>IF(Table1[[#This Row],[Criterion J]]="yes",2,IF(Table1[[#This Row],[Criterion J]]="somewhat",1,0))</f>
        <v>0</v>
      </c>
      <c r="AU44" s="169">
        <f>Table1[[#This Row],[Alignment Score with Commercial and State Measure Sets]]+Table1[[#This Row],[Alignment Score with Federal Measure Sets Focused on Ambulatory Care ]]+Table1[[#This Row],[Alignment Score with National Hospital Measure Sets]]+Table1[[#This Row],[Alignment Score with National Hospital and Ambulatory Measure Sets]]+Table1[[#This Row],[Alignment Score with Select State Measure Sets]]</f>
        <v>7</v>
      </c>
      <c r="AV44" s="169">
        <f>COUNTIF(Table1[[#This Row],[SIM Aligned ACO Measure Set]:[Behavioral Health Measure Set - Substance Use Treatment]],"*yes*")</f>
        <v>2</v>
      </c>
      <c r="AW44" s="169">
        <f>COUNTIF(Table1[[#This Row],[
CMMI Comprehensive Primary Care Plus (CPC+)]:[
CMS Merit-based Incentive Payment System (MIPS) - General Practice/Family Practice, Internal Medicine, and Pediatrics]],"*yes*")</f>
        <v>2</v>
      </c>
      <c r="AX44" s="169">
        <f>COUNTIF(Table1[[#This Row],[
CMS Hospital Value-Based Purchasing]:[
Joint Commission Accountability Measure List]],"*yes*")</f>
        <v>0</v>
      </c>
      <c r="AY44" s="169">
        <f>COUNTIF(Table1[[#This Row],[
Catalyst for Payment Reform Employer-Purchaser Measure Set]],"*yes*")</f>
        <v>0</v>
      </c>
      <c r="AZ44" s="169">
        <f>COUNTIF(Table1[[#This Row],[
Medi-Cal P4P Measure Set
]:[
Washington State Common Measure Set for Health Care Quality and Cost 
]],"*yes*")</f>
        <v>3</v>
      </c>
      <c r="BA44" s="269" t="s">
        <v>2278</v>
      </c>
      <c r="BB44" s="269"/>
      <c r="BC44" s="269"/>
      <c r="BD44" s="269" t="s">
        <v>3041</v>
      </c>
      <c r="BE44" s="269"/>
      <c r="BF44" s="269"/>
      <c r="BG44"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2017]],13,FALSE))=TRUE,"",VLOOKUP(Table1[[#This Row],[NQF Number]],Table48[[#All],[NQF '#]:[Washington State Common Measure Set for Health Care Quality and Cost
Version Date: CY 2017]],13,FALSE)))))</f>
        <v/>
      </c>
      <c r="BH44"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2017]],14,FALSE))=TRUE,"",VLOOKUP(Table1[[#This Row],[NQF Number]],Table48[[#All],[NQF '#]:[Washington State Common Measure Set for Health Care Quality and Cost
Version Date: CY 2017]],14,FALSE)))))</f>
        <v/>
      </c>
      <c r="BI44"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2017]],15,FALSE))=TRUE,"",VLOOKUP(Table1[[#This Row],[NQF Number]],Table48[[#All],[NQF '#]:[Washington State Common Measure Set for Health Care Quality and Cost
Version Date: CY 2017]],15,FALSE)))))</f>
        <v>Yes (Timeliness of Prenatal Care)</v>
      </c>
      <c r="BJ44"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2017]],16,FALSE))=TRUE,"",VLOOKUP(Table1[[#This Row],[NQF Number]],Table48[[#All],[NQF '#]:[Washington State Common Measure Set for Health Care Quality and Cost
Version Date: CY 2017]],16,FALSE)))))</f>
        <v>Yes (Postpartum Care Rate)</v>
      </c>
      <c r="BK44"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2017]],17,FALSE))=TRUE,"",VLOOKUP(Table1[[#This Row],[NQF Number]],Table48[[#All],[NQF '#]:[Washington State Common Measure Set for Health Care Quality and Cost
Version Date: CY 2017]],17,FALSE)))))</f>
        <v/>
      </c>
      <c r="BL44"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2017]],18,FALSE))=TRUE,"",VLOOKUP(Table1[[#This Row],[NQF Number]],Table48[[#All],[NQF '#]:[Washington State Common Measure Set for Health Care Quality and Cost
Version Date: CY 2017]],18,FALSE)))))</f>
        <v/>
      </c>
      <c r="BM44"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2017]],19,FALSE))=TRUE,"",VLOOKUP(Table1[[#This Row],[NQF Number]],Table48[[#All],[NQF '#]:[Washington State Common Measure Set for Health Care Quality and Cost
Version Date: CY 2017]],19,FALSE)))))</f>
        <v/>
      </c>
      <c r="BN44"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2017]],22,FALSE))=TRUE,"",VLOOKUP(Table1[[#This Row],[NQF Number]],Table48[[#All],[NQF '#]:[Washington State Common Measure Set for Health Care Quality and Cost
Version Date: CY 2017]],22,FALSE)))))</f>
        <v/>
      </c>
      <c r="BO44"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2017]],23,FALSE))=TRUE,"",VLOOKUP(Table1[[#This Row],[NQF Number]],Table48[[#All],[NQF '#]:[Washington State Common Measure Set for Health Care Quality and Cost
Version Date: CY 2017]],23,FALSE)))))</f>
        <v/>
      </c>
      <c r="BP44"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2017]],24,FALSE))=TRUE,"",VLOOKUP(Table1[[#This Row],[NQF Number]],Table48[[#All],[NQF '#]:[Washington State Common Measure Set for Health Care Quality and Cost
Version Date: CY 2017]],24,FALSE)))))</f>
        <v/>
      </c>
      <c r="BQ44"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2017]],20,FALSE))=TRUE,"",VLOOKUP(Table1[[#This Row],[NQF Number]],Table48[[#All],[NQF '#]:[Washington State Common Measure Set for Health Care Quality and Cost
Version Date: CY 2017]],20,FALSE)))))</f>
        <v/>
      </c>
      <c r="BR44"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2017]],21,FALSE))=TRUE,"",VLOOKUP(Table1[[#This Row],[NQF Number]],Table48[[#All],[NQF '#]:[Washington State Common Measure Set for Health Care Quality and Cost
Version Date: CY 2017]],21,FALSE)))))</f>
        <v/>
      </c>
      <c r="BS44"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2017]],26,FALSE))=TRUE,"",VLOOKUP(Table1[[#This Row],[NQF Number]],Table48[[#All],[NQF '#]:[Washington State Common Measure Set for Health Care Quality and Cost
Version Date: CY 2017]],26,FALSE)))))</f>
        <v/>
      </c>
      <c r="BT44"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2017]],25,FALSE))=TRUE,"",VLOOKUP(Table1[[#This Row],[NQF Number]],Table48[[#All],[NQF '#]:[Washington State Common Measure Set for Health Care Quality and Cost
Version Date: CY 2017]],25,FALSE)))))</f>
        <v/>
      </c>
      <c r="BU44"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2017]],27,FALSE))=TRUE,"",VLOOKUP(Table1[[#This Row],[NQF Number]],Table48[[#All],[NQF '#]:[Washington State Common Measure Set for Health Care Quality and Cost
Version Date: CY 2017]],27,FALSE)))))</f>
        <v>Yes (Timeliness of Prenatal Care) [Core]; (Postpartum Care) [Supplemental]</v>
      </c>
      <c r="BV44"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2017]],28,FALSE))=TRUE,"",VLOOKUP(Table1[[#This Row],[NQF Number]],Table48[[#All],[NQF '#]:[Washington State Common Measure Set for Health Care Quality and Cost
Version Date: CY 2017]],28,FALSE)))))</f>
        <v>Yes (Timeliness of Prenatal Care)</v>
      </c>
      <c r="BW44"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2017]],29,FALSE))=TRUE,"",VLOOKUP(Table1[[#This Row],[NQF Number]],Table48[[#All],[NQF '#]:[Washington State Common Measure Set for Health Care Quality and Cost
Version Date: CY 2017]],29,FALSE)))))</f>
        <v>Yes</v>
      </c>
      <c r="BX44"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2017]],31,FALSE))=TRUE,"",VLOOKUP(Table1[[#This Row],[NQF Number]],Table48[[#All],[NQF '#]:[Washington State Common Measure Set for Health Care Quality and Cost
Version Date: CY 2017]],31,FALSE)))))</f>
        <v/>
      </c>
      <c r="BY44"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2017]],32,FALSE))=TRUE,"",VLOOKUP(Table1[[#This Row],[NQF Number]],Table48[[#All],[NQF '#]:[Washington State Common Measure Set for Health Care Quality and Cost
Version Date: CY 2017]],32,FALSE)))))</f>
        <v/>
      </c>
    </row>
    <row r="45" spans="1:77" ht="113.25" customHeight="1">
      <c r="A45" s="161">
        <v>40</v>
      </c>
      <c r="B45" s="216" t="str">
        <f>INDEX(Table48[[#All],[Measure Name]],MATCH(Table1[[#This Row],[NQF Number]],Table48[[#All],[NQF '#]],0))</f>
        <v>SUB-3: Alcohol &amp; Other Drug Use Disorder Treatment Provided or Offered at Discharge and 
SUB-3a: Alcohol &amp; Other Drug Use Disorder Treatment at Discharge</v>
      </c>
      <c r="C45" s="265" t="s">
        <v>1629</v>
      </c>
      <c r="D45" s="35" t="str">
        <f>INDEX(Table48[[#All],[Steward]],MATCH(Table1[[#This Row],[NQF Number]],Table48[[#All],[NQF '#]],0))</f>
        <v>The Joint Commission</v>
      </c>
      <c r="E45" s="217" t="str">
        <f>IF(INDEX(Table48[[#All],[CMS Number]],MATCH(Table1[[#This Row],[NQF Number]],Table48[[#All],[NQF '#]],0))=0,"",INDEX(Table48[[#All],[CMS Number]],MATCH(Table1[[#This Row],[NQF Number]],Table48[[#All],[NQF '#]],0)))</f>
        <v/>
      </c>
      <c r="F45" s="217" t="str">
        <f>INDEX(Table48[[#All],[Description]],MATCH(Table1[[#This Row],[NQF Number]],Table48[[#All],[NQF '#]],0))</f>
        <v>The measure is reported as an overall rate which includes all hospitalized patients 18 years of age and older to whom alcohol or drug use disorder treatment was provided, or offered and refused, at the time of hospital discharge, and a second rate, a subset of the first, which includes only those patients who received alcohol or drug use disorder treatment at discharge. The Provided or Offered rate (SUB-3) describes patients who are identified with alcohol or drug use disorder who receive or refuse at discharge a prescription for FDA-approved medications for alcohol or drug use disorder, OR who receive or refuse a referral for addictions treatment. The Alcohol and Other Drug Disorder Treatment at Discharge (SUB-3a) rate describes only those who receive a prescription for FDA-approved medications for alcohol or drug use disorder OR a referral for addictions treatment. Those who refused are not included.</v>
      </c>
      <c r="G45" s="35" t="str">
        <f>INDEX(Table48[[#All],[Domain]],MATCH(Table1[[#This Row],[NQF Number]],Table48[[#All],[NQF '#]],0))</f>
        <v>Hospital</v>
      </c>
      <c r="H45" s="35" t="str">
        <f>INDEX(Table48[[#All],[Condition]],MATCH(Table1[[#This Row],[NQF Number]],Table48[[#All],[NQF '#]],0))</f>
        <v>Substance Abuse</v>
      </c>
      <c r="I45" s="35" t="str">
        <f>INDEX(Table48[[#All],[Measure Type]],MATCH(Table1[[#This Row],[NQF Number]],Table48[[#All],[NQF '#]],0))</f>
        <v>Process</v>
      </c>
      <c r="J45" s="35" t="str">
        <f>INDEX(Table48[[#All],[Populations]],MATCH(Table1[[#This Row],[NQF Number]],Table48[[#All],[NQF '#]],0))</f>
        <v>Adult</v>
      </c>
      <c r="K45" s="218" t="str">
        <f>INDEX(Table48[[#All],[Data Source]],MATCH(Table1[[#This Row],[NQF Number]],Table48[[#All],[NQF '#]],0))</f>
        <v>Clinical Data</v>
      </c>
      <c r="L45" s="269"/>
      <c r="M45" s="269"/>
      <c r="N45" s="274"/>
      <c r="O45" s="283" t="s">
        <v>3007</v>
      </c>
      <c r="P45" s="166">
        <f>SUM(Table1[[#This Row],[Set A]:[Set J]])</f>
        <v>0</v>
      </c>
      <c r="Q45" s="167"/>
      <c r="R45" s="167"/>
      <c r="S45" s="167"/>
      <c r="T45" s="167"/>
      <c r="U45" s="167"/>
      <c r="V45" s="167"/>
      <c r="W45" s="167"/>
      <c r="X45" s="167"/>
      <c r="Y45" s="167"/>
      <c r="Z45" s="167"/>
      <c r="AA45" s="167"/>
      <c r="AB45" s="167"/>
      <c r="AC45" s="167"/>
      <c r="AD45" s="167"/>
      <c r="AE45" s="167"/>
      <c r="AF45" s="167"/>
      <c r="AG45" s="167"/>
      <c r="AH45" s="167"/>
      <c r="AI45" s="167"/>
      <c r="AJ45" s="167"/>
      <c r="AK45" s="36">
        <f>IF(Table1[[#This Row],[Criterion A]]="yes",2,IF(Table1[[#This Row],[Criterion A]]="somewhat",1,0))</f>
        <v>0</v>
      </c>
      <c r="AL45" s="35">
        <f>IF(Table1[[#This Row],[Criterion B]]="yes",2,IF(Table1[[#This Row],[Criterion B]]="somewhat",1,0))</f>
        <v>0</v>
      </c>
      <c r="AM45" s="35">
        <f>IF(Table1[[#This Row],[Criterion C]]="yes",2,IF(Table1[[#This Row],[Criterion C]]="somewhat",1,0))</f>
        <v>0</v>
      </c>
      <c r="AN45" s="35">
        <f>IF(Table1[[#This Row],[Criterion D]]="yes",2,IF(Table1[[#This Row],[Criterion D]]="somewhat",1,0))</f>
        <v>0</v>
      </c>
      <c r="AO45" s="35">
        <f>IF(Table1[[#This Row],[Criterion E]]="yes",2,IF(Table1[[#This Row],[Criterion E]]="somewhat",1,0))</f>
        <v>0</v>
      </c>
      <c r="AP45" s="35">
        <f>IF(Table1[[#This Row],[Criterion F]]="yes",2,IF(Table1[[#This Row],[Criterion F]]="somewhat",1,0))</f>
        <v>0</v>
      </c>
      <c r="AQ45" s="35">
        <f>IF(Table1[[#This Row],[Criterion G]]="yes",2,IF(Table1[[#This Row],[Criterion G]]="somewhat",1,0))</f>
        <v>0</v>
      </c>
      <c r="AR45" s="35">
        <f>IF(Table1[[#This Row],[Criterion H]]="yes",2,IF(Table1[[#This Row],[Criterion H]]="somewhat",1,0))</f>
        <v>0</v>
      </c>
      <c r="AS45" s="35">
        <f>IF(Table1[[#This Row],[Criterion I]]="yes",2,IF(Table1[[#This Row],[Criterion I]]="somewhat",1,0))</f>
        <v>0</v>
      </c>
      <c r="AT45" s="35">
        <f>IF(Table1[[#This Row],[Criterion J]]="yes",2,IF(Table1[[#This Row],[Criterion J]]="somewhat",1,0))</f>
        <v>0</v>
      </c>
      <c r="AU45" s="169">
        <f>Table1[[#This Row],[Alignment Score with Commercial and State Measure Sets]]+Table1[[#This Row],[Alignment Score with Federal Measure Sets Focused on Ambulatory Care ]]+Table1[[#This Row],[Alignment Score with National Hospital Measure Sets]]+Table1[[#This Row],[Alignment Score with National Hospital and Ambulatory Measure Sets]]+Table1[[#This Row],[Alignment Score with Select State Measure Sets]]</f>
        <v>3</v>
      </c>
      <c r="AV45" s="169">
        <f>COUNTIF(Table1[[#This Row],[SIM Aligned ACO Measure Set]:[Behavioral Health Measure Set - Substance Use Treatment]],"*yes*")</f>
        <v>2</v>
      </c>
      <c r="AW45" s="169">
        <f>COUNTIF(Table1[[#This Row],[
CMMI Comprehensive Primary Care Plus (CPC+)]:[
CMS Merit-based Incentive Payment System (MIPS) - General Practice/Family Practice, Internal Medicine, and Pediatrics]],"*yes*")</f>
        <v>0</v>
      </c>
      <c r="AX45" s="169">
        <f>COUNTIF(Table1[[#This Row],[
CMS Hospital Value-Based Purchasing]:[
Joint Commission Accountability Measure List]],"*yes*")</f>
        <v>1</v>
      </c>
      <c r="AY45" s="169">
        <f>COUNTIF(Table1[[#This Row],[
Catalyst for Payment Reform Employer-Purchaser Measure Set]],"*yes*")</f>
        <v>0</v>
      </c>
      <c r="AZ45" s="169">
        <f>COUNTIF(Table1[[#This Row],[
Medi-Cal P4P Measure Set
]:[
Washington State Common Measure Set for Health Care Quality and Cost 
]],"*yes*")</f>
        <v>0</v>
      </c>
      <c r="BA45" s="269" t="s">
        <v>2278</v>
      </c>
      <c r="BB45" s="269" t="s">
        <v>2278</v>
      </c>
      <c r="BC45" s="269"/>
      <c r="BD45" s="269"/>
      <c r="BE45" s="269"/>
      <c r="BF45" s="269"/>
      <c r="BG45"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2017]],13,FALSE))=TRUE,"",VLOOKUP(Table1[[#This Row],[NQF Number]],Table48[[#All],[NQF '#]:[Washington State Common Measure Set for Health Care Quality and Cost
Version Date: CY 2017]],13,FALSE)))))</f>
        <v/>
      </c>
      <c r="BH45"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2017]],14,FALSE))=TRUE,"",VLOOKUP(Table1[[#This Row],[NQF Number]],Table48[[#All],[NQF '#]:[Washington State Common Measure Set for Health Care Quality and Cost
Version Date: CY 2017]],14,FALSE)))))</f>
        <v/>
      </c>
      <c r="BI45"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2017]],15,FALSE))=TRUE,"",VLOOKUP(Table1[[#This Row],[NQF Number]],Table48[[#All],[NQF '#]:[Washington State Common Measure Set for Health Care Quality and Cost
Version Date: CY 2017]],15,FALSE)))))</f>
        <v/>
      </c>
      <c r="BJ45"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2017]],16,FALSE))=TRUE,"",VLOOKUP(Table1[[#This Row],[NQF Number]],Table48[[#All],[NQF '#]:[Washington State Common Measure Set for Health Care Quality and Cost
Version Date: CY 2017]],16,FALSE)))))</f>
        <v/>
      </c>
      <c r="BK45"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2017]],17,FALSE))=TRUE,"",VLOOKUP(Table1[[#This Row],[NQF Number]],Table48[[#All],[NQF '#]:[Washington State Common Measure Set for Health Care Quality and Cost
Version Date: CY 2017]],17,FALSE)))))</f>
        <v/>
      </c>
      <c r="BL45"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2017]],18,FALSE))=TRUE,"",VLOOKUP(Table1[[#This Row],[NQF Number]],Table48[[#All],[NQF '#]:[Washington State Common Measure Set for Health Care Quality and Cost
Version Date: CY 2017]],18,FALSE)))))</f>
        <v/>
      </c>
      <c r="BM45"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2017]],19,FALSE))=TRUE,"",VLOOKUP(Table1[[#This Row],[NQF Number]],Table48[[#All],[NQF '#]:[Washington State Common Measure Set for Health Care Quality and Cost
Version Date: CY 2017]],19,FALSE)))))</f>
        <v/>
      </c>
      <c r="BN45"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2017]],22,FALSE))=TRUE,"",VLOOKUP(Table1[[#This Row],[NQF Number]],Table48[[#All],[NQF '#]:[Washington State Common Measure Set for Health Care Quality and Cost
Version Date: CY 2017]],22,FALSE)))))</f>
        <v/>
      </c>
      <c r="BO45"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2017]],23,FALSE))=TRUE,"",VLOOKUP(Table1[[#This Row],[NQF Number]],Table48[[#All],[NQF '#]:[Washington State Common Measure Set for Health Care Quality and Cost
Version Date: CY 2017]],23,FALSE)))))</f>
        <v/>
      </c>
      <c r="BP45"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2017]],24,FALSE))=TRUE,"",VLOOKUP(Table1[[#This Row],[NQF Number]],Table48[[#All],[NQF '#]:[Washington State Common Measure Set for Health Care Quality and Cost
Version Date: CY 2017]],24,FALSE)))))</f>
        <v/>
      </c>
      <c r="BQ45"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2017]],20,FALSE))=TRUE,"",VLOOKUP(Table1[[#This Row],[NQF Number]],Table48[[#All],[NQF '#]:[Washington State Common Measure Set for Health Care Quality and Cost
Version Date: CY 2017]],20,FALSE)))))</f>
        <v/>
      </c>
      <c r="BR45"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2017]],21,FALSE))=TRUE,"",VLOOKUP(Table1[[#This Row],[NQF Number]],Table48[[#All],[NQF '#]:[Washington State Common Measure Set for Health Care Quality and Cost
Version Date: CY 2017]],21,FALSE)))))</f>
        <v/>
      </c>
      <c r="BS45"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2017]],26,FALSE))=TRUE,"",VLOOKUP(Table1[[#This Row],[NQF Number]],Table48[[#All],[NQF '#]:[Washington State Common Measure Set for Health Care Quality and Cost
Version Date: CY 2017]],26,FALSE)))))</f>
        <v>Yes (SUB-3)</v>
      </c>
      <c r="BT45"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2017]],25,FALSE))=TRUE,"",VLOOKUP(Table1[[#This Row],[NQF Number]],Table48[[#All],[NQF '#]:[Washington State Common Measure Set for Health Care Quality and Cost
Version Date: CY 2017]],25,FALSE)))))</f>
        <v/>
      </c>
      <c r="BU45"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2017]],27,FALSE))=TRUE,"",VLOOKUP(Table1[[#This Row],[NQF Number]],Table48[[#All],[NQF '#]:[Washington State Common Measure Set for Health Care Quality and Cost
Version Date: CY 2017]],27,FALSE)))))</f>
        <v/>
      </c>
      <c r="BV45"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2017]],28,FALSE))=TRUE,"",VLOOKUP(Table1[[#This Row],[NQF Number]],Table48[[#All],[NQF '#]:[Washington State Common Measure Set for Health Care Quality and Cost
Version Date: CY 2017]],28,FALSE)))))</f>
        <v/>
      </c>
      <c r="BW45"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2017]],29,FALSE))=TRUE,"",VLOOKUP(Table1[[#This Row],[NQF Number]],Table48[[#All],[NQF '#]:[Washington State Common Measure Set for Health Care Quality and Cost
Version Date: CY 2017]],29,FALSE)))))</f>
        <v/>
      </c>
      <c r="BX45"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2017]],31,FALSE))=TRUE,"",VLOOKUP(Table1[[#This Row],[NQF Number]],Table48[[#All],[NQF '#]:[Washington State Common Measure Set for Health Care Quality and Cost
Version Date: CY 2017]],31,FALSE)))))</f>
        <v/>
      </c>
      <c r="BY45"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2017]],32,FALSE))=TRUE,"",VLOOKUP(Table1[[#This Row],[NQF Number]],Table48[[#All],[NQF '#]:[Washington State Common Measure Set for Health Care Quality and Cost
Version Date: CY 2017]],32,FALSE)))))</f>
        <v/>
      </c>
    </row>
    <row r="46" spans="1:77" ht="113.25" customHeight="1">
      <c r="A46" s="222">
        <v>41</v>
      </c>
      <c r="B46" s="216" t="str">
        <f>INDEX(Table48[[#All],[Measure Name]],MATCH(Table1[[#This Row],[NQF Number]],Table48[[#All],[NQF '#]],0))</f>
        <v>HAI-5: Methicillin-resistant Staphylococcus Aureus (or MRSA) Blood Infections</v>
      </c>
      <c r="C46" s="265" t="s">
        <v>888</v>
      </c>
      <c r="D46" s="35" t="str">
        <f>INDEX(Table48[[#All],[Steward]],MATCH(Table1[[#This Row],[NQF Number]],Table48[[#All],[NQF '#]],0))</f>
        <v>Center for Disease Control and Prevention</v>
      </c>
      <c r="E46" s="217" t="str">
        <f>IF(INDEX(Table48[[#All],[CMS Number]],MATCH(Table1[[#This Row],[NQF Number]],Table48[[#All],[NQF '#]],0))=0,"",INDEX(Table48[[#All],[CMS Number]],MATCH(Table1[[#This Row],[NQF Number]],Table48[[#All],[NQF '#]],0)))</f>
        <v/>
      </c>
      <c r="F46" s="217" t="str">
        <f>INDEX(Table48[[#All],[Description]],MATCH(Table1[[#This Row],[NQF Number]],Table48[[#All],[NQF '#]],0))</f>
        <v>Standardized infection ratio (SIR) of hospital-onset unique blood source MRSA Laboratory-identified events (LabID events) among all inpatients in the facility</v>
      </c>
      <c r="G46" s="35" t="str">
        <f>INDEX(Table48[[#All],[Domain]],MATCH(Table1[[#This Row],[NQF Number]],Table48[[#All],[NQF '#]],0))</f>
        <v>Hospital</v>
      </c>
      <c r="H46" s="35" t="str">
        <f>INDEX(Table48[[#All],[Condition]],MATCH(Table1[[#This Row],[NQF Number]],Table48[[#All],[NQF '#]],0))</f>
        <v>Patient Safety</v>
      </c>
      <c r="I46" s="35" t="str">
        <f>INDEX(Table48[[#All],[Measure Type]],MATCH(Table1[[#This Row],[NQF Number]],Table48[[#All],[NQF '#]],0))</f>
        <v>Outcome</v>
      </c>
      <c r="J46" s="35" t="str">
        <f>INDEX(Table48[[#All],[Populations]],MATCH(Table1[[#This Row],[NQF Number]],Table48[[#All],[NQF '#]],0))</f>
        <v>All Ages</v>
      </c>
      <c r="K46" s="218" t="str">
        <f>INDEX(Table48[[#All],[Data Source]],MATCH(Table1[[#This Row],[NQF Number]],Table48[[#All],[NQF '#]],0))</f>
        <v>Clinical Data</v>
      </c>
      <c r="L46" s="269"/>
      <c r="M46" s="269"/>
      <c r="N46" s="274"/>
      <c r="O46" s="281" t="s">
        <v>3008</v>
      </c>
      <c r="P46" s="166">
        <f>SUM(Table1[[#This Row],[Set A]:[Set J]])</f>
        <v>0</v>
      </c>
      <c r="Q46" s="167"/>
      <c r="R46" s="167"/>
      <c r="S46" s="167"/>
      <c r="T46" s="167"/>
      <c r="U46" s="167"/>
      <c r="V46" s="167"/>
      <c r="W46" s="167"/>
      <c r="X46" s="167"/>
      <c r="Y46" s="167"/>
      <c r="Z46" s="167"/>
      <c r="AA46" s="167"/>
      <c r="AB46" s="167"/>
      <c r="AC46" s="167"/>
      <c r="AD46" s="167"/>
      <c r="AE46" s="167"/>
      <c r="AF46" s="167"/>
      <c r="AG46" s="167"/>
      <c r="AH46" s="167"/>
      <c r="AI46" s="167"/>
      <c r="AJ46" s="167"/>
      <c r="AK46" s="36">
        <f>IF(Table1[[#This Row],[Criterion A]]="yes",2,IF(Table1[[#This Row],[Criterion A]]="somewhat",1,0))</f>
        <v>0</v>
      </c>
      <c r="AL46" s="35">
        <f>IF(Table1[[#This Row],[Criterion B]]="yes",2,IF(Table1[[#This Row],[Criterion B]]="somewhat",1,0))</f>
        <v>0</v>
      </c>
      <c r="AM46" s="35">
        <f>IF(Table1[[#This Row],[Criterion C]]="yes",2,IF(Table1[[#This Row],[Criterion C]]="somewhat",1,0))</f>
        <v>0</v>
      </c>
      <c r="AN46" s="35">
        <f>IF(Table1[[#This Row],[Criterion D]]="yes",2,IF(Table1[[#This Row],[Criterion D]]="somewhat",1,0))</f>
        <v>0</v>
      </c>
      <c r="AO46" s="35">
        <f>IF(Table1[[#This Row],[Criterion E]]="yes",2,IF(Table1[[#This Row],[Criterion E]]="somewhat",1,0))</f>
        <v>0</v>
      </c>
      <c r="AP46" s="35">
        <f>IF(Table1[[#This Row],[Criterion F]]="yes",2,IF(Table1[[#This Row],[Criterion F]]="somewhat",1,0))</f>
        <v>0</v>
      </c>
      <c r="AQ46" s="35">
        <f>IF(Table1[[#This Row],[Criterion G]]="yes",2,IF(Table1[[#This Row],[Criterion G]]="somewhat",1,0))</f>
        <v>0</v>
      </c>
      <c r="AR46" s="35">
        <f>IF(Table1[[#This Row],[Criterion H]]="yes",2,IF(Table1[[#This Row],[Criterion H]]="somewhat",1,0))</f>
        <v>0</v>
      </c>
      <c r="AS46" s="35">
        <f>IF(Table1[[#This Row],[Criterion I]]="yes",2,IF(Table1[[#This Row],[Criterion I]]="somewhat",1,0))</f>
        <v>0</v>
      </c>
      <c r="AT46" s="35">
        <f>IF(Table1[[#This Row],[Criterion J]]="yes",2,IF(Table1[[#This Row],[Criterion J]]="somewhat",1,0))</f>
        <v>0</v>
      </c>
      <c r="AU46" s="169">
        <f>Table1[[#This Row],[Alignment Score with Commercial and State Measure Sets]]+Table1[[#This Row],[Alignment Score with Federal Measure Sets Focused on Ambulatory Care ]]+Table1[[#This Row],[Alignment Score with National Hospital Measure Sets]]+Table1[[#This Row],[Alignment Score with National Hospital and Ambulatory Measure Sets]]+Table1[[#This Row],[Alignment Score with Select State Measure Sets]]</f>
        <v>4</v>
      </c>
      <c r="AV46" s="169">
        <f>COUNTIF(Table1[[#This Row],[SIM Aligned ACO Measure Set]:[Behavioral Health Measure Set - Substance Use Treatment]],"*yes*")</f>
        <v>2</v>
      </c>
      <c r="AW46" s="169">
        <f>COUNTIF(Table1[[#This Row],[
CMMI Comprehensive Primary Care Plus (CPC+)]:[
CMS Merit-based Incentive Payment System (MIPS) - General Practice/Family Practice, Internal Medicine, and Pediatrics]],"*yes*")</f>
        <v>0</v>
      </c>
      <c r="AX46" s="169">
        <f>COUNTIF(Table1[[#This Row],[
CMS Hospital Value-Based Purchasing]:[
Joint Commission Accountability Measure List]],"*yes*")</f>
        <v>2</v>
      </c>
      <c r="AY46" s="169">
        <f>COUNTIF(Table1[[#This Row],[
Catalyst for Payment Reform Employer-Purchaser Measure Set]],"*yes*")</f>
        <v>0</v>
      </c>
      <c r="AZ46" s="169">
        <f>COUNTIF(Table1[[#This Row],[
Medi-Cal P4P Measure Set
]:[
Washington State Common Measure Set for Health Care Quality and Cost 
]],"*yes*")</f>
        <v>0</v>
      </c>
      <c r="BA46" s="269" t="s">
        <v>2278</v>
      </c>
      <c r="BB46" s="269" t="s">
        <v>2278</v>
      </c>
      <c r="BC46" s="269"/>
      <c r="BD46" s="269"/>
      <c r="BE46" s="269"/>
      <c r="BF46" s="269"/>
      <c r="BG46"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2017]],13,FALSE))=TRUE,"",VLOOKUP(Table1[[#This Row],[NQF Number]],Table48[[#All],[NQF '#]:[Washington State Common Measure Set for Health Care Quality and Cost
Version Date: CY 2017]],13,FALSE)))))</f>
        <v/>
      </c>
      <c r="BH46"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2017]],14,FALSE))=TRUE,"",VLOOKUP(Table1[[#This Row],[NQF Number]],Table48[[#All],[NQF '#]:[Washington State Common Measure Set for Health Care Quality and Cost
Version Date: CY 2017]],14,FALSE)))))</f>
        <v/>
      </c>
      <c r="BI46"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2017]],15,FALSE))=TRUE,"",VLOOKUP(Table1[[#This Row],[NQF Number]],Table48[[#All],[NQF '#]:[Washington State Common Measure Set for Health Care Quality and Cost
Version Date: CY 2017]],15,FALSE)))))</f>
        <v/>
      </c>
      <c r="BJ46"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2017]],16,FALSE))=TRUE,"",VLOOKUP(Table1[[#This Row],[NQF Number]],Table48[[#All],[NQF '#]:[Washington State Common Measure Set for Health Care Quality and Cost
Version Date: CY 2017]],16,FALSE)))))</f>
        <v/>
      </c>
      <c r="BK46"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2017]],17,FALSE))=TRUE,"",VLOOKUP(Table1[[#This Row],[NQF Number]],Table48[[#All],[NQF '#]:[Washington State Common Measure Set for Health Care Quality and Cost
Version Date: CY 2017]],17,FALSE)))))</f>
        <v/>
      </c>
      <c r="BL46"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2017]],18,FALSE))=TRUE,"",VLOOKUP(Table1[[#This Row],[NQF Number]],Table48[[#All],[NQF '#]:[Washington State Common Measure Set for Health Care Quality and Cost
Version Date: CY 2017]],18,FALSE)))))</f>
        <v/>
      </c>
      <c r="BM46"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2017]],19,FALSE))=TRUE,"",VLOOKUP(Table1[[#This Row],[NQF Number]],Table48[[#All],[NQF '#]:[Washington State Common Measure Set for Health Care Quality and Cost
Version Date: CY 2017]],19,FALSE)))))</f>
        <v/>
      </c>
      <c r="BN46"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2017]],22,FALSE))=TRUE,"",VLOOKUP(Table1[[#This Row],[NQF Number]],Table48[[#All],[NQF '#]:[Washington State Common Measure Set for Health Care Quality and Cost
Version Date: CY 2017]],22,FALSE)))))</f>
        <v/>
      </c>
      <c r="BO46"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2017]],23,FALSE))=TRUE,"",VLOOKUP(Table1[[#This Row],[NQF Number]],Table48[[#All],[NQF '#]:[Washington State Common Measure Set for Health Care Quality and Cost
Version Date: CY 2017]],23,FALSE)))))</f>
        <v/>
      </c>
      <c r="BP46"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2017]],24,FALSE))=TRUE,"",VLOOKUP(Table1[[#This Row],[NQF Number]],Table48[[#All],[NQF '#]:[Washington State Common Measure Set for Health Care Quality and Cost
Version Date: CY 2017]],24,FALSE)))))</f>
        <v/>
      </c>
      <c r="BQ46"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2017]],20,FALSE))=TRUE,"",VLOOKUP(Table1[[#This Row],[NQF Number]],Table48[[#All],[NQF '#]:[Washington State Common Measure Set for Health Care Quality and Cost
Version Date: CY 2017]],20,FALSE)))))</f>
        <v>Yes (2017 &amp; 2018)</v>
      </c>
      <c r="BR46"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2017]],21,FALSE))=TRUE,"",VLOOKUP(Table1[[#This Row],[NQF Number]],Table48[[#All],[NQF '#]:[Washington State Common Measure Set for Health Care Quality and Cost
Version Date: CY 2017]],21,FALSE)))))</f>
        <v>Yes</v>
      </c>
      <c r="BS46"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2017]],26,FALSE))=TRUE,"",VLOOKUP(Table1[[#This Row],[NQF Number]],Table48[[#All],[NQF '#]:[Washington State Common Measure Set for Health Care Quality and Cost
Version Date: CY 2017]],26,FALSE)))))</f>
        <v/>
      </c>
      <c r="BT46"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2017]],25,FALSE))=TRUE,"",VLOOKUP(Table1[[#This Row],[NQF Number]],Table48[[#All],[NQF '#]:[Washington State Common Measure Set for Health Care Quality and Cost
Version Date: CY 2017]],25,FALSE)))))</f>
        <v/>
      </c>
      <c r="BU46"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2017]],27,FALSE))=TRUE,"",VLOOKUP(Table1[[#This Row],[NQF Number]],Table48[[#All],[NQF '#]:[Washington State Common Measure Set for Health Care Quality and Cost
Version Date: CY 2017]],27,FALSE)))))</f>
        <v/>
      </c>
      <c r="BV46"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2017]],28,FALSE))=TRUE,"",VLOOKUP(Table1[[#This Row],[NQF Number]],Table48[[#All],[NQF '#]:[Washington State Common Measure Set for Health Care Quality and Cost
Version Date: CY 2017]],28,FALSE)))))</f>
        <v/>
      </c>
      <c r="BW46"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2017]],29,FALSE))=TRUE,"",VLOOKUP(Table1[[#This Row],[NQF Number]],Table48[[#All],[NQF '#]:[Washington State Common Measure Set for Health Care Quality and Cost
Version Date: CY 2017]],29,FALSE)))))</f>
        <v/>
      </c>
      <c r="BX46"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2017]],31,FALSE))=TRUE,"",VLOOKUP(Table1[[#This Row],[NQF Number]],Table48[[#All],[NQF '#]:[Washington State Common Measure Set for Health Care Quality and Cost
Version Date: CY 2017]],31,FALSE)))))</f>
        <v/>
      </c>
      <c r="BY46"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2017]],32,FALSE))=TRUE,"",VLOOKUP(Table1[[#This Row],[NQF Number]],Table48[[#All],[NQF '#]:[Washington State Common Measure Set for Health Care Quality and Cost
Version Date: CY 2017]],32,FALSE)))))</f>
        <v/>
      </c>
    </row>
    <row r="47" spans="1:77" ht="113.25" customHeight="1">
      <c r="A47" s="161">
        <v>42</v>
      </c>
      <c r="B47" s="216" t="str">
        <f>INDEX(Table48[[#All],[Measure Name]],MATCH(Table1[[#This Row],[NQF Number]],Table48[[#All],[NQF '#]],0))</f>
        <v>HAI-6: Clostridium difficile (C.diff.) Infections</v>
      </c>
      <c r="C47" s="265" t="s">
        <v>889</v>
      </c>
      <c r="D47" s="35" t="str">
        <f>INDEX(Table48[[#All],[Steward]],MATCH(Table1[[#This Row],[NQF Number]],Table48[[#All],[NQF '#]],0))</f>
        <v>Center for Disease Control and Prevention</v>
      </c>
      <c r="E47" s="217" t="str">
        <f>IF(INDEX(Table48[[#All],[CMS Number]],MATCH(Table1[[#This Row],[NQF Number]],Table48[[#All],[NQF '#]],0))=0,"",INDEX(Table48[[#All],[CMS Number]],MATCH(Table1[[#This Row],[NQF Number]],Table48[[#All],[NQF '#]],0)))</f>
        <v/>
      </c>
      <c r="F47" s="217" t="str">
        <f>INDEX(Table48[[#All],[Description]],MATCH(Table1[[#This Row],[NQF Number]],Table48[[#All],[NQF '#]],0))</f>
        <v>Standardized infection ratio (SIR) of hospital-onset CDI Laboratory-identified events (LabID events) among all inpatients in the facility, excluding well-baby nurseries and neonatal intensive care units (NICUs)</v>
      </c>
      <c r="G47" s="35" t="str">
        <f>INDEX(Table48[[#All],[Domain]],MATCH(Table1[[#This Row],[NQF Number]],Table48[[#All],[NQF '#]],0))</f>
        <v>Hospital</v>
      </c>
      <c r="H47" s="35" t="str">
        <f>INDEX(Table48[[#All],[Condition]],MATCH(Table1[[#This Row],[NQF Number]],Table48[[#All],[NQF '#]],0))</f>
        <v>Patient Safety</v>
      </c>
      <c r="I47" s="35" t="str">
        <f>INDEX(Table48[[#All],[Measure Type]],MATCH(Table1[[#This Row],[NQF Number]],Table48[[#All],[NQF '#]],0))</f>
        <v>Outcome</v>
      </c>
      <c r="J47" s="35" t="str">
        <f>INDEX(Table48[[#All],[Populations]],MATCH(Table1[[#This Row],[NQF Number]],Table48[[#All],[NQF '#]],0))</f>
        <v>All Ages</v>
      </c>
      <c r="K47" s="218" t="str">
        <f>INDEX(Table48[[#All],[Data Source]],MATCH(Table1[[#This Row],[NQF Number]],Table48[[#All],[NQF '#]],0))</f>
        <v>Clinical Data</v>
      </c>
      <c r="L47" s="269"/>
      <c r="M47" s="269"/>
      <c r="N47" s="274"/>
      <c r="O47" s="281" t="s">
        <v>3009</v>
      </c>
      <c r="P47" s="166">
        <f>SUM(Table1[[#This Row],[Set A]:[Set J]])</f>
        <v>0</v>
      </c>
      <c r="Q47" s="167"/>
      <c r="R47" s="167"/>
      <c r="S47" s="167"/>
      <c r="T47" s="167"/>
      <c r="U47" s="167"/>
      <c r="V47" s="167"/>
      <c r="W47" s="167"/>
      <c r="X47" s="167"/>
      <c r="Y47" s="167"/>
      <c r="Z47" s="167"/>
      <c r="AA47" s="167"/>
      <c r="AB47" s="167"/>
      <c r="AC47" s="167"/>
      <c r="AD47" s="167"/>
      <c r="AE47" s="167"/>
      <c r="AF47" s="167"/>
      <c r="AG47" s="167"/>
      <c r="AH47" s="167"/>
      <c r="AI47" s="167"/>
      <c r="AJ47" s="167"/>
      <c r="AK47" s="36">
        <f>IF(Table1[[#This Row],[Criterion A]]="yes",2,IF(Table1[[#This Row],[Criterion A]]="somewhat",1,0))</f>
        <v>0</v>
      </c>
      <c r="AL47" s="35">
        <f>IF(Table1[[#This Row],[Criterion B]]="yes",2,IF(Table1[[#This Row],[Criterion B]]="somewhat",1,0))</f>
        <v>0</v>
      </c>
      <c r="AM47" s="35">
        <f>IF(Table1[[#This Row],[Criterion C]]="yes",2,IF(Table1[[#This Row],[Criterion C]]="somewhat",1,0))</f>
        <v>0</v>
      </c>
      <c r="AN47" s="35">
        <f>IF(Table1[[#This Row],[Criterion D]]="yes",2,IF(Table1[[#This Row],[Criterion D]]="somewhat",1,0))</f>
        <v>0</v>
      </c>
      <c r="AO47" s="35">
        <f>IF(Table1[[#This Row],[Criterion E]]="yes",2,IF(Table1[[#This Row],[Criterion E]]="somewhat",1,0))</f>
        <v>0</v>
      </c>
      <c r="AP47" s="35">
        <f>IF(Table1[[#This Row],[Criterion F]]="yes",2,IF(Table1[[#This Row],[Criterion F]]="somewhat",1,0))</f>
        <v>0</v>
      </c>
      <c r="AQ47" s="35">
        <f>IF(Table1[[#This Row],[Criterion G]]="yes",2,IF(Table1[[#This Row],[Criterion G]]="somewhat",1,0))</f>
        <v>0</v>
      </c>
      <c r="AR47" s="35">
        <f>IF(Table1[[#This Row],[Criterion H]]="yes",2,IF(Table1[[#This Row],[Criterion H]]="somewhat",1,0))</f>
        <v>0</v>
      </c>
      <c r="AS47" s="35">
        <f>IF(Table1[[#This Row],[Criterion I]]="yes",2,IF(Table1[[#This Row],[Criterion I]]="somewhat",1,0))</f>
        <v>0</v>
      </c>
      <c r="AT47" s="35">
        <f>IF(Table1[[#This Row],[Criterion J]]="yes",2,IF(Table1[[#This Row],[Criterion J]]="somewhat",1,0))</f>
        <v>0</v>
      </c>
      <c r="AU47" s="169">
        <f>Table1[[#This Row],[Alignment Score with Commercial and State Measure Sets]]+Table1[[#This Row],[Alignment Score with Federal Measure Sets Focused on Ambulatory Care ]]+Table1[[#This Row],[Alignment Score with National Hospital Measure Sets]]+Table1[[#This Row],[Alignment Score with National Hospital and Ambulatory Measure Sets]]+Table1[[#This Row],[Alignment Score with Select State Measure Sets]]</f>
        <v>4</v>
      </c>
      <c r="AV47" s="169">
        <f>COUNTIF(Table1[[#This Row],[SIM Aligned ACO Measure Set]:[Behavioral Health Measure Set - Substance Use Treatment]],"*yes*")</f>
        <v>2</v>
      </c>
      <c r="AW47" s="169">
        <f>COUNTIF(Table1[[#This Row],[
CMMI Comprehensive Primary Care Plus (CPC+)]:[
CMS Merit-based Incentive Payment System (MIPS) - General Practice/Family Practice, Internal Medicine, and Pediatrics]],"*yes*")</f>
        <v>0</v>
      </c>
      <c r="AX47" s="169">
        <f>COUNTIF(Table1[[#This Row],[
CMS Hospital Value-Based Purchasing]:[
Joint Commission Accountability Measure List]],"*yes*")</f>
        <v>2</v>
      </c>
      <c r="AY47" s="169">
        <f>COUNTIF(Table1[[#This Row],[
Catalyst for Payment Reform Employer-Purchaser Measure Set]],"*yes*")</f>
        <v>0</v>
      </c>
      <c r="AZ47" s="169">
        <f>COUNTIF(Table1[[#This Row],[
Medi-Cal P4P Measure Set
]:[
Washington State Common Measure Set for Health Care Quality and Cost 
]],"*yes*")</f>
        <v>0</v>
      </c>
      <c r="BA47" s="269" t="s">
        <v>2278</v>
      </c>
      <c r="BB47" s="269" t="s">
        <v>2274</v>
      </c>
      <c r="BC47" s="269"/>
      <c r="BD47" s="269"/>
      <c r="BE47" s="269"/>
      <c r="BF47" s="269"/>
      <c r="BG47"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2017]],13,FALSE))=TRUE,"",VLOOKUP(Table1[[#This Row],[NQF Number]],Table48[[#All],[NQF '#]:[Washington State Common Measure Set for Health Care Quality and Cost
Version Date: CY 2017]],13,FALSE)))))</f>
        <v/>
      </c>
      <c r="BH47"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2017]],14,FALSE))=TRUE,"",VLOOKUP(Table1[[#This Row],[NQF Number]],Table48[[#All],[NQF '#]:[Washington State Common Measure Set for Health Care Quality and Cost
Version Date: CY 2017]],14,FALSE)))))</f>
        <v/>
      </c>
      <c r="BI47"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2017]],15,FALSE))=TRUE,"",VLOOKUP(Table1[[#This Row],[NQF Number]],Table48[[#All],[NQF '#]:[Washington State Common Measure Set for Health Care Quality and Cost
Version Date: CY 2017]],15,FALSE)))))</f>
        <v/>
      </c>
      <c r="BJ47"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2017]],16,FALSE))=TRUE,"",VLOOKUP(Table1[[#This Row],[NQF Number]],Table48[[#All],[NQF '#]:[Washington State Common Measure Set for Health Care Quality and Cost
Version Date: CY 2017]],16,FALSE)))))</f>
        <v/>
      </c>
      <c r="BK47"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2017]],17,FALSE))=TRUE,"",VLOOKUP(Table1[[#This Row],[NQF Number]],Table48[[#All],[NQF '#]:[Washington State Common Measure Set for Health Care Quality and Cost
Version Date: CY 2017]],17,FALSE)))))</f>
        <v/>
      </c>
      <c r="BL47"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2017]],18,FALSE))=TRUE,"",VLOOKUP(Table1[[#This Row],[NQF Number]],Table48[[#All],[NQF '#]:[Washington State Common Measure Set for Health Care Quality and Cost
Version Date: CY 2017]],18,FALSE)))))</f>
        <v/>
      </c>
      <c r="BM47"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2017]],19,FALSE))=TRUE,"",VLOOKUP(Table1[[#This Row],[NQF Number]],Table48[[#All],[NQF '#]:[Washington State Common Measure Set for Health Care Quality and Cost
Version Date: CY 2017]],19,FALSE)))))</f>
        <v/>
      </c>
      <c r="BN47"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2017]],22,FALSE))=TRUE,"",VLOOKUP(Table1[[#This Row],[NQF Number]],Table48[[#All],[NQF '#]:[Washington State Common Measure Set for Health Care Quality and Cost
Version Date: CY 2017]],22,FALSE)))))</f>
        <v/>
      </c>
      <c r="BO47"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2017]],23,FALSE))=TRUE,"",VLOOKUP(Table1[[#This Row],[NQF Number]],Table48[[#All],[NQF '#]:[Washington State Common Measure Set for Health Care Quality and Cost
Version Date: CY 2017]],23,FALSE)))))</f>
        <v/>
      </c>
      <c r="BP47"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2017]],24,FALSE))=TRUE,"",VLOOKUP(Table1[[#This Row],[NQF Number]],Table48[[#All],[NQF '#]:[Washington State Common Measure Set for Health Care Quality and Cost
Version Date: CY 2017]],24,FALSE)))))</f>
        <v/>
      </c>
      <c r="BQ47"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2017]],20,FALSE))=TRUE,"",VLOOKUP(Table1[[#This Row],[NQF Number]],Table48[[#All],[NQF '#]:[Washington State Common Measure Set for Health Care Quality and Cost
Version Date: CY 2017]],20,FALSE)))))</f>
        <v>Yes (2017 &amp; 2018)</v>
      </c>
      <c r="BR47"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2017]],21,FALSE))=TRUE,"",VLOOKUP(Table1[[#This Row],[NQF Number]],Table48[[#All],[NQF '#]:[Washington State Common Measure Set for Health Care Quality and Cost
Version Date: CY 2017]],21,FALSE)))))</f>
        <v>Yes</v>
      </c>
      <c r="BS47"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2017]],26,FALSE))=TRUE,"",VLOOKUP(Table1[[#This Row],[NQF Number]],Table48[[#All],[NQF '#]:[Washington State Common Measure Set for Health Care Quality and Cost
Version Date: CY 2017]],26,FALSE)))))</f>
        <v/>
      </c>
      <c r="BT47"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2017]],25,FALSE))=TRUE,"",VLOOKUP(Table1[[#This Row],[NQF Number]],Table48[[#All],[NQF '#]:[Washington State Common Measure Set for Health Care Quality and Cost
Version Date: CY 2017]],25,FALSE)))))</f>
        <v/>
      </c>
      <c r="BU47"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2017]],27,FALSE))=TRUE,"",VLOOKUP(Table1[[#This Row],[NQF Number]],Table48[[#All],[NQF '#]:[Washington State Common Measure Set for Health Care Quality and Cost
Version Date: CY 2017]],27,FALSE)))))</f>
        <v/>
      </c>
      <c r="BV47"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2017]],28,FALSE))=TRUE,"",VLOOKUP(Table1[[#This Row],[NQF Number]],Table48[[#All],[NQF '#]:[Washington State Common Measure Set for Health Care Quality and Cost
Version Date: CY 2017]],28,FALSE)))))</f>
        <v/>
      </c>
      <c r="BW47"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2017]],29,FALSE))=TRUE,"",VLOOKUP(Table1[[#This Row],[NQF Number]],Table48[[#All],[NQF '#]:[Washington State Common Measure Set for Health Care Quality and Cost
Version Date: CY 2017]],29,FALSE)))))</f>
        <v/>
      </c>
      <c r="BX47"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2017]],31,FALSE))=TRUE,"",VLOOKUP(Table1[[#This Row],[NQF Number]],Table48[[#All],[NQF '#]:[Washington State Common Measure Set for Health Care Quality and Cost
Version Date: CY 2017]],31,FALSE)))))</f>
        <v/>
      </c>
      <c r="BY47"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2017]],32,FALSE))=TRUE,"",VLOOKUP(Table1[[#This Row],[NQF Number]],Table48[[#All],[NQF '#]:[Washington State Common Measure Set for Health Care Quality and Cost
Version Date: CY 2017]],32,FALSE)))))</f>
        <v/>
      </c>
    </row>
    <row r="48" spans="1:77" ht="113.25" customHeight="1">
      <c r="A48" s="161">
        <v>43</v>
      </c>
      <c r="B48" s="49" t="str">
        <f>INDEX(Table48[[#All],[Measure Name]],MATCH(Table1[[#This Row],[NQF Number]],Table48[[#All],[NQF '#]],0))</f>
        <v>Plan All-Cause Readmission</v>
      </c>
      <c r="C48" s="265" t="s">
        <v>168</v>
      </c>
      <c r="D48" s="33" t="str">
        <f>INDEX(Table48[[#All],[Steward]],MATCH(Table1[[#This Row],[NQF Number]],Table48[[#All],[NQF '#]],0))</f>
        <v>National Committee for Quality Assurance</v>
      </c>
      <c r="E48" s="33" t="str">
        <f>IF(INDEX(Table48[[#All],[CMS Number]],MATCH(Table1[[#This Row],[NQF Number]],Table48[[#All],[NQF '#]],0))=0,"",INDEX(Table48[[#All],[CMS Number]],MATCH(Table1[[#This Row],[NQF Number]],Table48[[#All],[NQF '#]],0)))</f>
        <v/>
      </c>
      <c r="F48" s="33" t="str">
        <f>INDEX(Table48[[#All],[Description]],MATCH(Table1[[#This Row],[NQF Number]],Table48[[#All],[NQF '#]],0))</f>
        <v xml:space="preserve">For patients 18 years of age and older, the number of acute inpatient stays during the measurement year that were followed by an acute readmission for any diagnosis within 30 days and the predicted probability of an acute readmission. Data are reported in the following categories:
1. Count of Index Hospital Stays* (denominator)
2. Count of 30-Day Readmissions (numerator)
3. Average Adjusted Probability of Readmission </v>
      </c>
      <c r="G48" s="33" t="str">
        <f>INDEX(Table48[[#All],[Domain]],MATCH(Table1[[#This Row],[NQF Number]],Table48[[#All],[NQF '#]],0))</f>
        <v>Hospital</v>
      </c>
      <c r="H48" s="33" t="str">
        <f>INDEX(Table48[[#All],[Condition]],MATCH(Table1[[#This Row],[NQF Number]],Table48[[#All],[NQF '#]],0))</f>
        <v>Patient Safety</v>
      </c>
      <c r="I48" s="34" t="str">
        <f>INDEX(Table48[[#All],[Measure Type]],MATCH(Table1[[#This Row],[NQF Number]],Table48[[#All],[NQF '#]],0))</f>
        <v>Outcome</v>
      </c>
      <c r="J48" s="33" t="str">
        <f>INDEX(Table48[[#All],[Populations]],MATCH(Table1[[#This Row],[NQF Number]],Table48[[#All],[NQF '#]],0))</f>
        <v>Adult</v>
      </c>
      <c r="K48" s="35" t="str">
        <f>INDEX(Table48[[#All],[Data Source]],MATCH(Table1[[#This Row],[NQF Number]],Table48[[#All],[NQF '#]],0))</f>
        <v>Claims</v>
      </c>
      <c r="L48" s="269"/>
      <c r="M48" s="269"/>
      <c r="N48" s="275"/>
      <c r="O48" s="283" t="s">
        <v>3010</v>
      </c>
      <c r="P48" s="166">
        <f>SUM(Table1[[#This Row],[Set A]:[Set J]])</f>
        <v>0</v>
      </c>
      <c r="Q48" s="167"/>
      <c r="R48" s="167"/>
      <c r="S48" s="167"/>
      <c r="T48" s="167"/>
      <c r="U48" s="167"/>
      <c r="V48" s="167"/>
      <c r="W48" s="167"/>
      <c r="X48" s="167"/>
      <c r="Y48" s="167"/>
      <c r="Z48" s="167"/>
      <c r="AA48" s="167"/>
      <c r="AB48" s="167"/>
      <c r="AC48" s="167"/>
      <c r="AD48" s="167"/>
      <c r="AE48" s="167"/>
      <c r="AF48" s="167"/>
      <c r="AG48" s="167"/>
      <c r="AH48" s="167"/>
      <c r="AI48" s="167"/>
      <c r="AJ48" s="167"/>
      <c r="AK48" s="36">
        <f>IF(Table1[[#This Row],[Criterion A]]="yes",2,IF(Table1[[#This Row],[Criterion A]]="somewhat",1,0))</f>
        <v>0</v>
      </c>
      <c r="AL48" s="35">
        <f>IF(Table1[[#This Row],[Criterion B]]="yes",2,IF(Table1[[#This Row],[Criterion B]]="somewhat",1,0))</f>
        <v>0</v>
      </c>
      <c r="AM48" s="35">
        <f>IF(Table1[[#This Row],[Criterion C]]="yes",2,IF(Table1[[#This Row],[Criterion C]]="somewhat",1,0))</f>
        <v>0</v>
      </c>
      <c r="AN48" s="35">
        <f>IF(Table1[[#This Row],[Criterion D]]="yes",2,IF(Table1[[#This Row],[Criterion D]]="somewhat",1,0))</f>
        <v>0</v>
      </c>
      <c r="AO48" s="35">
        <f>IF(Table1[[#This Row],[Criterion E]]="yes",2,IF(Table1[[#This Row],[Criterion E]]="somewhat",1,0))</f>
        <v>0</v>
      </c>
      <c r="AP48" s="35">
        <f>IF(Table1[[#This Row],[Criterion F]]="yes",2,IF(Table1[[#This Row],[Criterion F]]="somewhat",1,0))</f>
        <v>0</v>
      </c>
      <c r="AQ48" s="35">
        <f>IF(Table1[[#This Row],[Criterion G]]="yes",2,IF(Table1[[#This Row],[Criterion G]]="somewhat",1,0))</f>
        <v>0</v>
      </c>
      <c r="AR48" s="35">
        <f>IF(Table1[[#This Row],[Criterion H]]="yes",2,IF(Table1[[#This Row],[Criterion H]]="somewhat",1,0))</f>
        <v>0</v>
      </c>
      <c r="AS48" s="35">
        <f>IF(Table1[[#This Row],[Criterion I]]="yes",2,IF(Table1[[#This Row],[Criterion I]]="somewhat",1,0))</f>
        <v>0</v>
      </c>
      <c r="AT48" s="35">
        <f>IF(Table1[[#This Row],[Criterion J]]="yes",2,IF(Table1[[#This Row],[Criterion J]]="somewhat",1,0))</f>
        <v>0</v>
      </c>
      <c r="AU48" s="169">
        <f>Table1[[#This Row],[Alignment Score with Commercial and State Measure Sets]]+Table1[[#This Row],[Alignment Score with Federal Measure Sets Focused on Ambulatory Care ]]+Table1[[#This Row],[Alignment Score with National Hospital Measure Sets]]+Table1[[#This Row],[Alignment Score with National Hospital and Ambulatory Measure Sets]]+Table1[[#This Row],[Alignment Score with Select State Measure Sets]]</f>
        <v>10</v>
      </c>
      <c r="AV48" s="169">
        <f>COUNTIF(Table1[[#This Row],[SIM Aligned ACO Measure Set]:[Behavioral Health Measure Set - Substance Use Treatment]],"*yes*")</f>
        <v>2</v>
      </c>
      <c r="AW48" s="169">
        <f>COUNTIF(Table1[[#This Row],[
CMMI Comprehensive Primary Care Plus (CPC+)]:[
CMS Merit-based Incentive Payment System (MIPS) - General Practice/Family Practice, Internal Medicine, and Pediatrics]],"*yes*")</f>
        <v>4</v>
      </c>
      <c r="AX48" s="169">
        <f>COUNTIF(Table1[[#This Row],[
CMS Hospital Value-Based Purchasing]:[
Joint Commission Accountability Measure List]],"*yes*")</f>
        <v>0</v>
      </c>
      <c r="AY48" s="169">
        <f>COUNTIF(Table1[[#This Row],[
Catalyst for Payment Reform Employer-Purchaser Measure Set]],"*yes*")</f>
        <v>0</v>
      </c>
      <c r="AZ48" s="169">
        <f>COUNTIF(Table1[[#This Row],[
Medi-Cal P4P Measure Set
]:[
Washington State Common Measure Set for Health Care Quality and Cost 
]],"*yes*")</f>
        <v>4</v>
      </c>
      <c r="BA48" s="269" t="s">
        <v>2278</v>
      </c>
      <c r="BB48" s="269"/>
      <c r="BC48" s="269" t="s">
        <v>2278</v>
      </c>
      <c r="BD48" s="269"/>
      <c r="BE48" s="269"/>
      <c r="BF48" s="269"/>
      <c r="BG48"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2017]],13,FALSE))=TRUE,"",VLOOKUP(Table1[[#This Row],[NQF Number]],Table48[[#All],[NQF '#]:[Washington State Common Measure Set for Health Care Quality and Cost
Version Date: CY 2017]],13,FALSE)))))</f>
        <v/>
      </c>
      <c r="BH48"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2017]],14,FALSE))=TRUE,"",VLOOKUP(Table1[[#This Row],[NQF Number]],Table48[[#All],[NQF '#]:[Washington State Common Measure Set for Health Care Quality and Cost
Version Date: CY 2017]],14,FALSE)))))</f>
        <v>Yes</v>
      </c>
      <c r="BI48"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2017]],15,FALSE))=TRUE,"",VLOOKUP(Table1[[#This Row],[NQF Number]],Table48[[#All],[NQF '#]:[Washington State Common Measure Set for Health Care Quality and Cost
Version Date: CY 2017]],15,FALSE)))))</f>
        <v/>
      </c>
      <c r="BJ48"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2017]],16,FALSE))=TRUE,"",VLOOKUP(Table1[[#This Row],[NQF Number]],Table48[[#All],[NQF '#]:[Washington State Common Measure Set for Health Care Quality and Cost
Version Date: CY 2017]],16,FALSE)))))</f>
        <v>Yes</v>
      </c>
      <c r="BK48"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2017]],17,FALSE))=TRUE,"",VLOOKUP(Table1[[#This Row],[NQF Number]],Table48[[#All],[NQF '#]:[Washington State Common Measure Set for Health Care Quality and Cost
Version Date: CY 2017]],17,FALSE)))))</f>
        <v/>
      </c>
      <c r="BL48"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2017]],18,FALSE))=TRUE,"",VLOOKUP(Table1[[#This Row],[NQF Number]],Table48[[#All],[NQF '#]:[Washington State Common Measure Set for Health Care Quality and Cost
Version Date: CY 2017]],18,FALSE)))))</f>
        <v/>
      </c>
      <c r="BM48"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2017]],19,FALSE))=TRUE,"",VLOOKUP(Table1[[#This Row],[NQF Number]],Table48[[#All],[NQF '#]:[Washington State Common Measure Set for Health Care Quality and Cost
Version Date: CY 2017]],19,FALSE)))))</f>
        <v>Yes</v>
      </c>
      <c r="BN48"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2017]],22,FALSE))=TRUE,"",VLOOKUP(Table1[[#This Row],[NQF Number]],Table48[[#All],[NQF '#]:[Washington State Common Measure Set for Health Care Quality and Cost
Version Date: CY 2017]],22,FALSE)))))</f>
        <v>Yes (C19)</v>
      </c>
      <c r="BO48"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2017]],23,FALSE))=TRUE,"",VLOOKUP(Table1[[#This Row],[NQF Number]],Table48[[#All],[NQF '#]:[Washington State Common Measure Set for Health Care Quality and Cost
Version Date: CY 2017]],23,FALSE)))))</f>
        <v/>
      </c>
      <c r="BP48"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2017]],24,FALSE))=TRUE,"",VLOOKUP(Table1[[#This Row],[NQF Number]],Table48[[#All],[NQF '#]:[Washington State Common Measure Set for Health Care Quality and Cost
Version Date: CY 2017]],24,FALSE)))))</f>
        <v/>
      </c>
      <c r="BQ48"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2017]],20,FALSE))=TRUE,"",VLOOKUP(Table1[[#This Row],[NQF Number]],Table48[[#All],[NQF '#]:[Washington State Common Measure Set for Health Care Quality and Cost
Version Date: CY 2017]],20,FALSE)))))</f>
        <v/>
      </c>
      <c r="BR48"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2017]],21,FALSE))=TRUE,"",VLOOKUP(Table1[[#This Row],[NQF Number]],Table48[[#All],[NQF '#]:[Washington State Common Measure Set for Health Care Quality and Cost
Version Date: CY 2017]],21,FALSE)))))</f>
        <v/>
      </c>
      <c r="BS48"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2017]],26,FALSE))=TRUE,"",VLOOKUP(Table1[[#This Row],[NQF Number]],Table48[[#All],[NQF '#]:[Washington State Common Measure Set for Health Care Quality and Cost
Version Date: CY 2017]],26,FALSE)))))</f>
        <v/>
      </c>
      <c r="BT48"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2017]],25,FALSE))=TRUE,"",VLOOKUP(Table1[[#This Row],[NQF Number]],Table48[[#All],[NQF '#]:[Washington State Common Measure Set for Health Care Quality and Cost
Version Date: CY 2017]],25,FALSE)))))</f>
        <v/>
      </c>
      <c r="BU48"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2017]],27,FALSE))=TRUE,"",VLOOKUP(Table1[[#This Row],[NQF Number]],Table48[[#All],[NQF '#]:[Washington State Common Measure Set for Health Care Quality and Cost
Version Date: CY 2017]],27,FALSE)))))</f>
        <v>Yes (Supplemental)</v>
      </c>
      <c r="BV48"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2017]],28,FALSE))=TRUE,"",VLOOKUP(Table1[[#This Row],[NQF Number]],Table48[[#All],[NQF '#]:[Washington State Common Measure Set for Health Care Quality and Cost
Version Date: CY 2017]],28,FALSE)))))</f>
        <v/>
      </c>
      <c r="BW48"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2017]],29,FALSE))=TRUE,"",VLOOKUP(Table1[[#This Row],[NQF Number]],Table48[[#All],[NQF '#]:[Washington State Common Measure Set for Health Care Quality and Cost
Version Date: CY 2017]],29,FALSE)))))</f>
        <v>Yes</v>
      </c>
      <c r="BX48"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2017]],31,FALSE))=TRUE,"",VLOOKUP(Table1[[#This Row],[NQF Number]],Table48[[#All],[NQF '#]:[Washington State Common Measure Set for Health Care Quality and Cost
Version Date: CY 2017]],31,FALSE)))))</f>
        <v>Yes (ACO Only)</v>
      </c>
      <c r="BY48"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2017]],32,FALSE))=TRUE,"",VLOOKUP(Table1[[#This Row],[NQF Number]],Table48[[#All],[NQF '#]:[Washington State Common Measure Set for Health Care Quality and Cost
Version Date: CY 2017]],32,FALSE)))))</f>
        <v>Yes</v>
      </c>
    </row>
    <row r="49" spans="1:77" ht="113.25" customHeight="1">
      <c r="A49" s="222">
        <v>44</v>
      </c>
      <c r="B49" s="216" t="str">
        <f>INDEX(Table48[[#All],[Measure Name]],MATCH(Table1[[#This Row],[NQF Number]],Table48[[#All],[NQF '#]],0))</f>
        <v>READM-30-HOSP-WIDE: Hospital-wide Readmit</v>
      </c>
      <c r="C49" s="265" t="s">
        <v>890</v>
      </c>
      <c r="D49" s="35" t="str">
        <f>INDEX(Table48[[#All],[Steward]],MATCH(Table1[[#This Row],[NQF Number]],Table48[[#All],[NQF '#]],0))</f>
        <v>Centers for Medicare &amp; Medicaid Services</v>
      </c>
      <c r="E49" s="217" t="str">
        <f>IF(INDEX(Table48[[#All],[CMS Number]],MATCH(Table1[[#This Row],[NQF Number]],Table48[[#All],[NQF '#]],0))=0,"",INDEX(Table48[[#All],[CMS Number]],MATCH(Table1[[#This Row],[NQF Number]],Table48[[#All],[NQF '#]],0)))</f>
        <v/>
      </c>
      <c r="F49" s="217" t="str">
        <f>INDEX(Table48[[#All],[Description]],MATCH(Table1[[#This Row],[NQF Number]],Table48[[#All],[NQF '#]],0))</f>
        <v>This measure estimates the hospital-level, risk-standardized rate of unplanned, all-cause readmission after admission for any eligible condition within 30 days of hospital discharge (RSRR) for patients aged 18 and older. The measure reports a single summary RSRR, derived from the volume-weighted results of five different models, one for each of the following specialty cohorts (groups of discharge condition categories or procedure categories): surgery/gynecology, general medicine, cardiorespiratory, cardiovascular, and neurology, each of which will be described in greater detail below. The measure also indicates the hospital standardized risk ratios (SRR) for each of these five specialty cohorts. We developed the measure for patients 65 years and older using Medicare fee-for-service (FFS) claims and subsequently tested and specified the measure for patients aged 18 years and older using all-payer data. We used the California Patient Discharge Data (CPDD), a large database of patient hospital admissions, for our all-payer data.</v>
      </c>
      <c r="G49" s="35" t="str">
        <f>INDEX(Table48[[#All],[Domain]],MATCH(Table1[[#This Row],[NQF Number]],Table48[[#All],[NQF '#]],0))</f>
        <v>Hospital</v>
      </c>
      <c r="H49" s="35" t="str">
        <f>INDEX(Table48[[#All],[Condition]],MATCH(Table1[[#This Row],[NQF Number]],Table48[[#All],[NQF '#]],0))</f>
        <v>Patient Safety</v>
      </c>
      <c r="I49" s="35" t="str">
        <f>INDEX(Table48[[#All],[Measure Type]],MATCH(Table1[[#This Row],[NQF Number]],Table48[[#All],[NQF '#]],0))</f>
        <v>Outcome</v>
      </c>
      <c r="J49" s="35" t="str">
        <f>INDEX(Table48[[#All],[Populations]],MATCH(Table1[[#This Row],[NQF Number]],Table48[[#All],[NQF '#]],0))</f>
        <v>Adult</v>
      </c>
      <c r="K49" s="218" t="str">
        <f>INDEX(Table48[[#All],[Data Source]],MATCH(Table1[[#This Row],[NQF Number]],Table48[[#All],[NQF '#]],0))</f>
        <v>Claims</v>
      </c>
      <c r="L49" s="269"/>
      <c r="M49" s="269"/>
      <c r="N49" s="274"/>
      <c r="O49" s="283" t="s">
        <v>3011</v>
      </c>
      <c r="P49" s="166">
        <f>SUM(Table1[[#This Row],[Set A]:[Set J]])</f>
        <v>0</v>
      </c>
      <c r="Q49" s="167"/>
      <c r="R49" s="167"/>
      <c r="S49" s="167"/>
      <c r="T49" s="167"/>
      <c r="U49" s="167"/>
      <c r="V49" s="167"/>
      <c r="W49" s="167"/>
      <c r="X49" s="167"/>
      <c r="Y49" s="167"/>
      <c r="Z49" s="167"/>
      <c r="AA49" s="167"/>
      <c r="AB49" s="167"/>
      <c r="AC49" s="167"/>
      <c r="AD49" s="167"/>
      <c r="AE49" s="167"/>
      <c r="AF49" s="167"/>
      <c r="AG49" s="167"/>
      <c r="AH49" s="167"/>
      <c r="AI49" s="167"/>
      <c r="AJ49" s="167"/>
      <c r="AK49" s="36">
        <f>IF(Table1[[#This Row],[Criterion A]]="yes",2,IF(Table1[[#This Row],[Criterion A]]="somewhat",1,0))</f>
        <v>0</v>
      </c>
      <c r="AL49" s="35">
        <f>IF(Table1[[#This Row],[Criterion B]]="yes",2,IF(Table1[[#This Row],[Criterion B]]="somewhat",1,0))</f>
        <v>0</v>
      </c>
      <c r="AM49" s="35">
        <f>IF(Table1[[#This Row],[Criterion C]]="yes",2,IF(Table1[[#This Row],[Criterion C]]="somewhat",1,0))</f>
        <v>0</v>
      </c>
      <c r="AN49" s="35">
        <f>IF(Table1[[#This Row],[Criterion D]]="yes",2,IF(Table1[[#This Row],[Criterion D]]="somewhat",1,0))</f>
        <v>0</v>
      </c>
      <c r="AO49" s="35">
        <f>IF(Table1[[#This Row],[Criterion E]]="yes",2,IF(Table1[[#This Row],[Criterion E]]="somewhat",1,0))</f>
        <v>0</v>
      </c>
      <c r="AP49" s="35">
        <f>IF(Table1[[#This Row],[Criterion F]]="yes",2,IF(Table1[[#This Row],[Criterion F]]="somewhat",1,0))</f>
        <v>0</v>
      </c>
      <c r="AQ49" s="35">
        <f>IF(Table1[[#This Row],[Criterion G]]="yes",2,IF(Table1[[#This Row],[Criterion G]]="somewhat",1,0))</f>
        <v>0</v>
      </c>
      <c r="AR49" s="35">
        <f>IF(Table1[[#This Row],[Criterion H]]="yes",2,IF(Table1[[#This Row],[Criterion H]]="somewhat",1,0))</f>
        <v>0</v>
      </c>
      <c r="AS49" s="35">
        <f>IF(Table1[[#This Row],[Criterion I]]="yes",2,IF(Table1[[#This Row],[Criterion I]]="somewhat",1,0))</f>
        <v>0</v>
      </c>
      <c r="AT49" s="35">
        <f>IF(Table1[[#This Row],[Criterion J]]="yes",2,IF(Table1[[#This Row],[Criterion J]]="somewhat",1,0))</f>
        <v>0</v>
      </c>
      <c r="AU49" s="169">
        <f>Table1[[#This Row],[Alignment Score with Commercial and State Measure Sets]]+Table1[[#This Row],[Alignment Score with Federal Measure Sets Focused on Ambulatory Care ]]+Table1[[#This Row],[Alignment Score with National Hospital Measure Sets]]+Table1[[#This Row],[Alignment Score with National Hospital and Ambulatory Measure Sets]]+Table1[[#This Row],[Alignment Score with Select State Measure Sets]]</f>
        <v>5</v>
      </c>
      <c r="AV49" s="169">
        <f>COUNTIF(Table1[[#This Row],[SIM Aligned ACO Measure Set]:[Behavioral Health Measure Set - Substance Use Treatment]],"*yes*")</f>
        <v>2</v>
      </c>
      <c r="AW49" s="169">
        <f>COUNTIF(Table1[[#This Row],[
CMMI Comprehensive Primary Care Plus (CPC+)]:[
CMS Merit-based Incentive Payment System (MIPS) - General Practice/Family Practice, Internal Medicine, and Pediatrics]],"*yes*")</f>
        <v>1</v>
      </c>
      <c r="AX49" s="169">
        <f>COUNTIF(Table1[[#This Row],[
CMS Hospital Value-Based Purchasing]:[
Joint Commission Accountability Measure List]],"*yes*")</f>
        <v>1</v>
      </c>
      <c r="AY49" s="169">
        <f>COUNTIF(Table1[[#This Row],[
Catalyst for Payment Reform Employer-Purchaser Measure Set]],"*yes*")</f>
        <v>1</v>
      </c>
      <c r="AZ49" s="169">
        <f>COUNTIF(Table1[[#This Row],[
Medi-Cal P4P Measure Set
]:[
Washington State Common Measure Set for Health Care Quality and Cost 
]],"*yes*")</f>
        <v>0</v>
      </c>
      <c r="BA49" s="269" t="s">
        <v>2278</v>
      </c>
      <c r="BB49" s="269" t="s">
        <v>2274</v>
      </c>
      <c r="BC49" s="269"/>
      <c r="BD49" s="269"/>
      <c r="BE49" s="269"/>
      <c r="BF49" s="269"/>
      <c r="BG49"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2017]],13,FALSE))=TRUE,"",VLOOKUP(Table1[[#This Row],[NQF Number]],Table48[[#All],[NQF '#]:[Washington State Common Measure Set for Health Care Quality and Cost
Version Date: CY 2017]],13,FALSE)))))</f>
        <v/>
      </c>
      <c r="BH49"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2017]],14,FALSE))=TRUE,"",VLOOKUP(Table1[[#This Row],[NQF Number]],Table48[[#All],[NQF '#]:[Washington State Common Measure Set for Health Care Quality and Cost
Version Date: CY 2017]],14,FALSE)))))</f>
        <v/>
      </c>
      <c r="BI49"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2017]],15,FALSE))=TRUE,"",VLOOKUP(Table1[[#This Row],[NQF Number]],Table48[[#All],[NQF '#]:[Washington State Common Measure Set for Health Care Quality and Cost
Version Date: CY 2017]],15,FALSE)))))</f>
        <v/>
      </c>
      <c r="BJ49"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2017]],16,FALSE))=TRUE,"",VLOOKUP(Table1[[#This Row],[NQF Number]],Table48[[#All],[NQF '#]:[Washington State Common Measure Set for Health Care Quality and Cost
Version Date: CY 2017]],16,FALSE)))))</f>
        <v/>
      </c>
      <c r="BK49"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2017]],17,FALSE))=TRUE,"",VLOOKUP(Table1[[#This Row],[NQF Number]],Table48[[#All],[NQF '#]:[Washington State Common Measure Set for Health Care Quality and Cost
Version Date: CY 2017]],17,FALSE)))))</f>
        <v/>
      </c>
      <c r="BL49"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2017]],18,FALSE))=TRUE,"",VLOOKUP(Table1[[#This Row],[NQF Number]],Table48[[#All],[NQF '#]:[Washington State Common Measure Set for Health Care Quality and Cost
Version Date: CY 2017]],18,FALSE)))))</f>
        <v/>
      </c>
      <c r="BM49"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2017]],19,FALSE))=TRUE,"",VLOOKUP(Table1[[#This Row],[NQF Number]],Table48[[#All],[NQF '#]:[Washington State Common Measure Set for Health Care Quality and Cost
Version Date: CY 2017]],19,FALSE)))))</f>
        <v/>
      </c>
      <c r="BN49"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2017]],22,FALSE))=TRUE,"",VLOOKUP(Table1[[#This Row],[NQF Number]],Table48[[#All],[NQF '#]:[Washington State Common Measure Set for Health Care Quality and Cost
Version Date: CY 2017]],22,FALSE)))))</f>
        <v/>
      </c>
      <c r="BO49"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2017]],23,FALSE))=TRUE,"",VLOOKUP(Table1[[#This Row],[NQF Number]],Table48[[#All],[NQF '#]:[Washington State Common Measure Set for Health Care Quality and Cost
Version Date: CY 2017]],23,FALSE)))))</f>
        <v>Yes (ACO-08 - adapted 1789)</v>
      </c>
      <c r="BP49"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2017]],24,FALSE))=TRUE,"",VLOOKUP(Table1[[#This Row],[NQF Number]],Table48[[#All],[NQF '#]:[Washington State Common Measure Set for Health Care Quality and Cost
Version Date: CY 2017]],24,FALSE)))))</f>
        <v/>
      </c>
      <c r="BQ49"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2017]],20,FALSE))=TRUE,"",VLOOKUP(Table1[[#This Row],[NQF Number]],Table48[[#All],[NQF '#]:[Washington State Common Measure Set for Health Care Quality and Cost
Version Date: CY 2017]],20,FALSE)))))</f>
        <v/>
      </c>
      <c r="BR49"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2017]],21,FALSE))=TRUE,"",VLOOKUP(Table1[[#This Row],[NQF Number]],Table48[[#All],[NQF '#]:[Washington State Common Measure Set for Health Care Quality and Cost
Version Date: CY 2017]],21,FALSE)))))</f>
        <v>Yes</v>
      </c>
      <c r="BS49"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2017]],26,FALSE))=TRUE,"",VLOOKUP(Table1[[#This Row],[NQF Number]],Table48[[#All],[NQF '#]:[Washington State Common Measure Set for Health Care Quality and Cost
Version Date: CY 2017]],26,FALSE)))))</f>
        <v/>
      </c>
      <c r="BT49"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2017]],25,FALSE))=TRUE,"",VLOOKUP(Table1[[#This Row],[NQF Number]],Table48[[#All],[NQF '#]:[Washington State Common Measure Set for Health Care Quality and Cost
Version Date: CY 2017]],25,FALSE)))))</f>
        <v>Yes</v>
      </c>
      <c r="BU49"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2017]],27,FALSE))=TRUE,"",VLOOKUP(Table1[[#This Row],[NQF Number]],Table48[[#All],[NQF '#]:[Washington State Common Measure Set for Health Care Quality and Cost
Version Date: CY 2017]],27,FALSE)))))</f>
        <v/>
      </c>
      <c r="BV49"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2017]],28,FALSE))=TRUE,"",VLOOKUP(Table1[[#This Row],[NQF Number]],Table48[[#All],[NQF '#]:[Washington State Common Measure Set for Health Care Quality and Cost
Version Date: CY 2017]],28,FALSE)))))</f>
        <v/>
      </c>
      <c r="BW49"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2017]],29,FALSE))=TRUE,"",VLOOKUP(Table1[[#This Row],[NQF Number]],Table48[[#All],[NQF '#]:[Washington State Common Measure Set for Health Care Quality and Cost
Version Date: CY 2017]],29,FALSE)))))</f>
        <v/>
      </c>
      <c r="BX49"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2017]],31,FALSE))=TRUE,"",VLOOKUP(Table1[[#This Row],[NQF Number]],Table48[[#All],[NQF '#]:[Washington State Common Measure Set for Health Care Quality and Cost
Version Date: CY 2017]],31,FALSE)))))</f>
        <v/>
      </c>
      <c r="BY49"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2017]],32,FALSE))=TRUE,"",VLOOKUP(Table1[[#This Row],[NQF Number]],Table48[[#All],[NQF '#]:[Washington State Common Measure Set for Health Care Quality and Cost
Version Date: CY 2017]],32,FALSE)))))</f>
        <v/>
      </c>
    </row>
    <row r="50" spans="1:77" ht="113.25" customHeight="1">
      <c r="A50" s="161">
        <v>45</v>
      </c>
      <c r="B50" s="49" t="s">
        <v>408</v>
      </c>
      <c r="C50" s="220" t="s">
        <v>103</v>
      </c>
      <c r="D50" s="33" t="s">
        <v>2502</v>
      </c>
      <c r="E50" s="33" t="str">
        <f>IF(INDEX(Table48[[#All],[CMS Number]],MATCH(Table1[[#This Row],[NQF Number]],Table48[[#All],[NQF '#]],0))=0,"",INDEX(Table48[[#All],[CMS Number]],MATCH(Table1[[#This Row],[NQF Number]],Table48[[#All],[NQF '#]],0)))</f>
        <v/>
      </c>
      <c r="F50" s="33" t="s">
        <v>2791</v>
      </c>
      <c r="G50" s="217" t="s">
        <v>2461</v>
      </c>
      <c r="H50" s="217" t="s">
        <v>2407</v>
      </c>
      <c r="I50" s="34" t="s">
        <v>2396</v>
      </c>
      <c r="J50" s="217" t="s">
        <v>2441</v>
      </c>
      <c r="K50" s="35" t="s">
        <v>5</v>
      </c>
      <c r="L50" s="269" t="s">
        <v>2971</v>
      </c>
      <c r="M50" s="269"/>
      <c r="N50" s="271"/>
      <c r="O50" s="283" t="s">
        <v>3012</v>
      </c>
      <c r="P50" s="166">
        <f>SUM(Table1[[#This Row],[Set A]:[Set J]])</f>
        <v>0</v>
      </c>
      <c r="Q50" s="167"/>
      <c r="R50" s="167"/>
      <c r="S50" s="167"/>
      <c r="T50" s="167"/>
      <c r="U50" s="167"/>
      <c r="V50" s="167"/>
      <c r="W50" s="167"/>
      <c r="X50" s="167"/>
      <c r="Y50" s="167"/>
      <c r="Z50" s="167"/>
      <c r="AA50" s="167"/>
      <c r="AB50" s="167"/>
      <c r="AC50" s="167"/>
      <c r="AD50" s="167"/>
      <c r="AE50" s="167"/>
      <c r="AF50" s="167"/>
      <c r="AG50" s="167"/>
      <c r="AH50" s="167"/>
      <c r="AI50" s="167"/>
      <c r="AJ50" s="167"/>
      <c r="AK50" s="36">
        <f>IF(Table1[[#This Row],[Criterion A]]="yes",2,IF(Table1[[#This Row],[Criterion A]]="somewhat",1,0))</f>
        <v>0</v>
      </c>
      <c r="AL50" s="35">
        <f>IF(Table1[[#This Row],[Criterion B]]="yes",2,IF(Table1[[#This Row],[Criterion B]]="somewhat",1,0))</f>
        <v>0</v>
      </c>
      <c r="AM50" s="35">
        <f>IF(Table1[[#This Row],[Criterion C]]="yes",2,IF(Table1[[#This Row],[Criterion C]]="somewhat",1,0))</f>
        <v>0</v>
      </c>
      <c r="AN50" s="35">
        <f>IF(Table1[[#This Row],[Criterion D]]="yes",2,IF(Table1[[#This Row],[Criterion D]]="somewhat",1,0))</f>
        <v>0</v>
      </c>
      <c r="AO50" s="35">
        <f>IF(Table1[[#This Row],[Criterion E]]="yes",2,IF(Table1[[#This Row],[Criterion E]]="somewhat",1,0))</f>
        <v>0</v>
      </c>
      <c r="AP50" s="35">
        <f>IF(Table1[[#This Row],[Criterion F]]="yes",2,IF(Table1[[#This Row],[Criterion F]]="somewhat",1,0))</f>
        <v>0</v>
      </c>
      <c r="AQ50" s="35">
        <f>IF(Table1[[#This Row],[Criterion G]]="yes",2,IF(Table1[[#This Row],[Criterion G]]="somewhat",1,0))</f>
        <v>0</v>
      </c>
      <c r="AR50" s="35">
        <f>IF(Table1[[#This Row],[Criterion H]]="yes",2,IF(Table1[[#This Row],[Criterion H]]="somewhat",1,0))</f>
        <v>0</v>
      </c>
      <c r="AS50" s="35">
        <f>IF(Table1[[#This Row],[Criterion I]]="yes",2,IF(Table1[[#This Row],[Criterion I]]="somewhat",1,0))</f>
        <v>0</v>
      </c>
      <c r="AT50" s="35">
        <f>IF(Table1[[#This Row],[Criterion J]]="yes",2,IF(Table1[[#This Row],[Criterion J]]="somewhat",1,0))</f>
        <v>0</v>
      </c>
      <c r="AU50" s="169">
        <f>Table1[[#This Row],[Alignment Score with Commercial and State Measure Sets]]+Table1[[#This Row],[Alignment Score with Federal Measure Sets Focused on Ambulatory Care ]]+Table1[[#This Row],[Alignment Score with National Hospital Measure Sets]]+Table1[[#This Row],[Alignment Score with National Hospital and Ambulatory Measure Sets]]+Table1[[#This Row],[Alignment Score with Select State Measure Sets]]</f>
        <v>2</v>
      </c>
      <c r="AV50" s="169">
        <f>COUNTIF(Table1[[#This Row],[SIM Aligned ACO Measure Set]:[Behavioral Health Measure Set - Substance Use Treatment]],"*yes*")</f>
        <v>2</v>
      </c>
      <c r="AW50" s="169">
        <f>COUNTIF(Table1[[#This Row],[
CMMI Comprehensive Primary Care Plus (CPC+)]:[
CMS Merit-based Incentive Payment System (MIPS) - General Practice/Family Practice, Internal Medicine, and Pediatrics]],"*yes*")</f>
        <v>0</v>
      </c>
      <c r="AX50" s="169">
        <f>COUNTIF(Table1[[#This Row],[
CMS Hospital Value-Based Purchasing]:[
Joint Commission Accountability Measure List]],"*yes*")</f>
        <v>0</v>
      </c>
      <c r="AY50" s="169">
        <f>COUNTIF(Table1[[#This Row],[
Catalyst for Payment Reform Employer-Purchaser Measure Set]],"*yes*")</f>
        <v>0</v>
      </c>
      <c r="AZ50" s="169">
        <f>COUNTIF(Table1[[#This Row],[
Medi-Cal P4P Measure Set
]:[
Washington State Common Measure Set for Health Care Quality and Cost 
]],"*yes*")</f>
        <v>0</v>
      </c>
      <c r="BA50" s="269" t="s">
        <v>2278</v>
      </c>
      <c r="BB50" s="269"/>
      <c r="BC50" s="269" t="s">
        <v>2278</v>
      </c>
      <c r="BD50" s="269"/>
      <c r="BE50" s="269"/>
      <c r="BF50" s="269"/>
      <c r="BG50" s="169"/>
      <c r="BH50" s="169"/>
      <c r="BI50" s="169"/>
      <c r="BJ50" s="169"/>
      <c r="BK50" s="169"/>
      <c r="BL50" s="169"/>
      <c r="BM50" s="169"/>
      <c r="BN50" s="169"/>
      <c r="BO50" s="169"/>
      <c r="BP50" s="169"/>
      <c r="BQ50" s="169"/>
      <c r="BR50" s="169"/>
      <c r="BS50" s="169"/>
      <c r="BT50" s="169"/>
      <c r="BU50" s="169"/>
      <c r="BV50" s="169"/>
      <c r="BW50" s="169"/>
      <c r="BX50" s="169"/>
      <c r="BY50" s="169"/>
    </row>
    <row r="51" spans="1:77" ht="113.25" customHeight="1">
      <c r="A51" s="161">
        <v>46</v>
      </c>
      <c r="B51" s="49" t="str">
        <f>INDEX(Table48[[#All],[Measure Name]],MATCH(Table1[[#This Row],[NQF Number]],Table48[[#All],[NQF '#]],0))</f>
        <v>Adherence to Antipsychotic Medications for Individuals with Schizophrenia</v>
      </c>
      <c r="C51" s="265" t="s">
        <v>1575</v>
      </c>
      <c r="D51" s="33" t="str">
        <f>INDEX(Table48[[#All],[Steward]],MATCH(Table1[[#This Row],[NQF Number]],Table48[[#All],[NQF '#]],0))</f>
        <v>Centers for Medicare &amp; Medicaid Services</v>
      </c>
      <c r="E51" s="33" t="str">
        <f>IF(INDEX(Table48[[#All],[CMS Number]],MATCH(Table1[[#This Row],[NQF Number]],Table48[[#All],[NQF '#]],0))=0,"",INDEX(Table48[[#All],[CMS Number]],MATCH(Table1[[#This Row],[NQF Number]],Table48[[#All],[NQF '#]],0)))</f>
        <v/>
      </c>
      <c r="F51" s="33" t="str">
        <f>INDEX(Table48[[#All],[Description]],MATCH(Table1[[#This Row],[NQF Number]],Table48[[#All],[NQF '#]],0))</f>
        <v>Percentage of individuals 18 years of age or greater as of the beginning of the measurement period with schizophrenia or schizoaffective disorder who are prescribed an antipsychotic medication, with adherence to the antipsychotic medication [defined as a Proportion of Days Covered (PDC)] of at least 0.8 during the measurement period (12 consecutive months)</v>
      </c>
      <c r="G51" s="217" t="str">
        <f>INDEX(Table48[[#All],[Domain]],MATCH(Table1[[#This Row],[NQF Number]],Table48[[#All],[NQF '#]],0))</f>
        <v>Medication Management</v>
      </c>
      <c r="H51" s="217" t="str">
        <f>INDEX(Table48[[#All],[Condition]],MATCH(Table1[[#This Row],[NQF Number]],Table48[[#All],[NQF '#]],0))</f>
        <v>Mental Health</v>
      </c>
      <c r="I51" s="34" t="str">
        <f>INDEX(Table48[[#All],[Measure Type]],MATCH(Table1[[#This Row],[NQF Number]],Table48[[#All],[NQF '#]],0))</f>
        <v>Process</v>
      </c>
      <c r="J51" s="217" t="str">
        <f>INDEX(Table48[[#All],[Populations]],MATCH(Table1[[#This Row],[NQF Number]],Table48[[#All],[NQF '#]],0))</f>
        <v>Adult</v>
      </c>
      <c r="K51" s="35" t="s">
        <v>3044</v>
      </c>
      <c r="L51" s="269"/>
      <c r="M51" s="269"/>
      <c r="N51" s="274"/>
      <c r="O51" s="280" t="s">
        <v>3013</v>
      </c>
      <c r="P51" s="166">
        <f>SUM(Table1[[#This Row],[Set A]:[Set J]])</f>
        <v>0</v>
      </c>
      <c r="Q51" s="167"/>
      <c r="R51" s="167"/>
      <c r="S51" s="167"/>
      <c r="T51" s="167"/>
      <c r="U51" s="167"/>
      <c r="V51" s="167"/>
      <c r="W51" s="167"/>
      <c r="X51" s="167"/>
      <c r="Y51" s="167"/>
      <c r="Z51" s="167"/>
      <c r="AA51" s="167"/>
      <c r="AB51" s="167"/>
      <c r="AC51" s="167"/>
      <c r="AD51" s="167"/>
      <c r="AE51" s="167"/>
      <c r="AF51" s="167"/>
      <c r="AG51" s="167"/>
      <c r="AH51" s="167"/>
      <c r="AI51" s="167"/>
      <c r="AJ51" s="167"/>
      <c r="AK51" s="36">
        <f>IF(Table1[[#This Row],[Criterion A]]="yes",2,IF(Table1[[#This Row],[Criterion A]]="somewhat",1,0))</f>
        <v>0</v>
      </c>
      <c r="AL51" s="35">
        <f>IF(Table1[[#This Row],[Criterion B]]="yes",2,IF(Table1[[#This Row],[Criterion B]]="somewhat",1,0))</f>
        <v>0</v>
      </c>
      <c r="AM51" s="35">
        <f>IF(Table1[[#This Row],[Criterion C]]="yes",2,IF(Table1[[#This Row],[Criterion C]]="somewhat",1,0))</f>
        <v>0</v>
      </c>
      <c r="AN51" s="35">
        <f>IF(Table1[[#This Row],[Criterion D]]="yes",2,IF(Table1[[#This Row],[Criterion D]]="somewhat",1,0))</f>
        <v>0</v>
      </c>
      <c r="AO51" s="35">
        <f>IF(Table1[[#This Row],[Criterion E]]="yes",2,IF(Table1[[#This Row],[Criterion E]]="somewhat",1,0))</f>
        <v>0</v>
      </c>
      <c r="AP51" s="35">
        <f>IF(Table1[[#This Row],[Criterion F]]="yes",2,IF(Table1[[#This Row],[Criterion F]]="somewhat",1,0))</f>
        <v>0</v>
      </c>
      <c r="AQ51" s="35">
        <f>IF(Table1[[#This Row],[Criterion G]]="yes",2,IF(Table1[[#This Row],[Criterion G]]="somewhat",1,0))</f>
        <v>0</v>
      </c>
      <c r="AR51" s="35">
        <f>IF(Table1[[#This Row],[Criterion H]]="yes",2,IF(Table1[[#This Row],[Criterion H]]="somewhat",1,0))</f>
        <v>0</v>
      </c>
      <c r="AS51" s="35">
        <f>IF(Table1[[#This Row],[Criterion I]]="yes",2,IF(Table1[[#This Row],[Criterion I]]="somewhat",1,0))</f>
        <v>0</v>
      </c>
      <c r="AT51" s="35">
        <f>IF(Table1[[#This Row],[Criterion J]]="yes",2,IF(Table1[[#This Row],[Criterion J]]="somewhat",1,0))</f>
        <v>0</v>
      </c>
      <c r="AU51" s="169">
        <f>Table1[[#This Row],[Alignment Score with Commercial and State Measure Sets]]+Table1[[#This Row],[Alignment Score with Federal Measure Sets Focused on Ambulatory Care ]]+Table1[[#This Row],[Alignment Score with National Hospital Measure Sets]]+Table1[[#This Row],[Alignment Score with National Hospital and Ambulatory Measure Sets]]+Table1[[#This Row],[Alignment Score with Select State Measure Sets]]</f>
        <v>3</v>
      </c>
      <c r="AV51" s="169">
        <f>COUNTIF(Table1[[#This Row],[SIM Aligned ACO Measure Set]:[Behavioral Health Measure Set - Substance Use Treatment]],"*yes*")</f>
        <v>2</v>
      </c>
      <c r="AW51" s="169">
        <f>COUNTIF(Table1[[#This Row],[
CMMI Comprehensive Primary Care Plus (CPC+)]:[
CMS Merit-based Incentive Payment System (MIPS) - General Practice/Family Practice, Internal Medicine, and Pediatrics]],"*yes*")</f>
        <v>1</v>
      </c>
      <c r="AX51" s="169">
        <f>COUNTIF(Table1[[#This Row],[
CMS Hospital Value-Based Purchasing]:[
Joint Commission Accountability Measure List]],"*yes*")</f>
        <v>0</v>
      </c>
      <c r="AY51" s="169">
        <f>COUNTIF(Table1[[#This Row],[
Catalyst for Payment Reform Employer-Purchaser Measure Set]],"*yes*")</f>
        <v>0</v>
      </c>
      <c r="AZ51" s="169">
        <f>COUNTIF(Table1[[#This Row],[
Medi-Cal P4P Measure Set
]:[
Washington State Common Measure Set for Health Care Quality and Cost 
]],"*yes*")</f>
        <v>0</v>
      </c>
      <c r="BA51" s="269" t="s">
        <v>2278</v>
      </c>
      <c r="BB51" s="269"/>
      <c r="BC51" s="269"/>
      <c r="BD51" s="269"/>
      <c r="BE51" s="269" t="s">
        <v>2278</v>
      </c>
      <c r="BF51" s="269"/>
      <c r="BG51"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2017]],13,FALSE))=TRUE,"",VLOOKUP(Table1[[#This Row],[NQF Number]],Table48[[#All],[NQF '#]:[Washington State Common Measure Set for Health Care Quality and Cost
Version Date: CY 2017]],13,FALSE)))))</f>
        <v/>
      </c>
      <c r="BH51"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2017]],14,FALSE))=TRUE,"",VLOOKUP(Table1[[#This Row],[NQF Number]],Table48[[#All],[NQF '#]:[Washington State Common Measure Set for Health Care Quality and Cost
Version Date: CY 2017]],14,FALSE)))))</f>
        <v/>
      </c>
      <c r="BI51"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2017]],15,FALSE))=TRUE,"",VLOOKUP(Table1[[#This Row],[NQF Number]],Table48[[#All],[NQF '#]:[Washington State Common Measure Set for Health Care Quality and Cost
Version Date: CY 2017]],15,FALSE)))))</f>
        <v/>
      </c>
      <c r="BJ51"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2017]],16,FALSE))=TRUE,"",VLOOKUP(Table1[[#This Row],[NQF Number]],Table48[[#All],[NQF '#]:[Washington State Common Measure Set for Health Care Quality and Cost
Version Date: CY 2017]],16,FALSE)))))</f>
        <v>Yes</v>
      </c>
      <c r="BK51"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2017]],17,FALSE))=TRUE,"",VLOOKUP(Table1[[#This Row],[NQF Number]],Table48[[#All],[NQF '#]:[Washington State Common Measure Set for Health Care Quality and Cost
Version Date: CY 2017]],17,FALSE)))))</f>
        <v/>
      </c>
      <c r="BL51"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2017]],18,FALSE))=TRUE,"",VLOOKUP(Table1[[#This Row],[NQF Number]],Table48[[#All],[NQF '#]:[Washington State Common Measure Set for Health Care Quality and Cost
Version Date: CY 2017]],18,FALSE)))))</f>
        <v/>
      </c>
      <c r="BM51"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2017]],19,FALSE))=TRUE,"",VLOOKUP(Table1[[#This Row],[NQF Number]],Table48[[#All],[NQF '#]:[Washington State Common Measure Set for Health Care Quality and Cost
Version Date: CY 2017]],19,FALSE)))))</f>
        <v/>
      </c>
      <c r="BN51"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2017]],22,FALSE))=TRUE,"",VLOOKUP(Table1[[#This Row],[NQF Number]],Table48[[#All],[NQF '#]:[Washington State Common Measure Set for Health Care Quality and Cost
Version Date: CY 2017]],22,FALSE)))))</f>
        <v/>
      </c>
      <c r="BO51"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2017]],23,FALSE))=TRUE,"",VLOOKUP(Table1[[#This Row],[NQF Number]],Table48[[#All],[NQF '#]:[Washington State Common Measure Set for Health Care Quality and Cost
Version Date: CY 2017]],23,FALSE)))))</f>
        <v/>
      </c>
      <c r="BP51"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2017]],24,FALSE))=TRUE,"",VLOOKUP(Table1[[#This Row],[NQF Number]],Table48[[#All],[NQF '#]:[Washington State Common Measure Set for Health Care Quality and Cost
Version Date: CY 2017]],24,FALSE)))))</f>
        <v/>
      </c>
      <c r="BQ51"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2017]],20,FALSE))=TRUE,"",VLOOKUP(Table1[[#This Row],[NQF Number]],Table48[[#All],[NQF '#]:[Washington State Common Measure Set for Health Care Quality and Cost
Version Date: CY 2017]],20,FALSE)))))</f>
        <v/>
      </c>
      <c r="BR51"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2017]],21,FALSE))=TRUE,"",VLOOKUP(Table1[[#This Row],[NQF Number]],Table48[[#All],[NQF '#]:[Washington State Common Measure Set for Health Care Quality and Cost
Version Date: CY 2017]],21,FALSE)))))</f>
        <v/>
      </c>
      <c r="BS51"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2017]],26,FALSE))=TRUE,"",VLOOKUP(Table1[[#This Row],[NQF Number]],Table48[[#All],[NQF '#]:[Washington State Common Measure Set for Health Care Quality and Cost
Version Date: CY 2017]],26,FALSE)))))</f>
        <v/>
      </c>
      <c r="BT51"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2017]],25,FALSE))=TRUE,"",VLOOKUP(Table1[[#This Row],[NQF Number]],Table48[[#All],[NQF '#]:[Washington State Common Measure Set for Health Care Quality and Cost
Version Date: CY 2017]],25,FALSE)))))</f>
        <v/>
      </c>
      <c r="BU51"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2017]],27,FALSE))=TRUE,"",VLOOKUP(Table1[[#This Row],[NQF Number]],Table48[[#All],[NQF '#]:[Washington State Common Measure Set for Health Care Quality and Cost
Version Date: CY 2017]],27,FALSE)))))</f>
        <v/>
      </c>
      <c r="BV51"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2017]],28,FALSE))=TRUE,"",VLOOKUP(Table1[[#This Row],[NQF Number]],Table48[[#All],[NQF '#]:[Washington State Common Measure Set for Health Care Quality and Cost
Version Date: CY 2017]],28,FALSE)))))</f>
        <v/>
      </c>
      <c r="BW51"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2017]],29,FALSE))=TRUE,"",VLOOKUP(Table1[[#This Row],[NQF Number]],Table48[[#All],[NQF '#]:[Washington State Common Measure Set for Health Care Quality and Cost
Version Date: CY 2017]],29,FALSE)))))</f>
        <v/>
      </c>
      <c r="BX51"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2017]],31,FALSE))=TRUE,"",VLOOKUP(Table1[[#This Row],[NQF Number]],Table48[[#All],[NQF '#]:[Washington State Common Measure Set for Health Care Quality and Cost
Version Date: CY 2017]],31,FALSE)))))</f>
        <v/>
      </c>
      <c r="BY51"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2017]],32,FALSE))=TRUE,"",VLOOKUP(Table1[[#This Row],[NQF Number]],Table48[[#All],[NQF '#]:[Washington State Common Measure Set for Health Care Quality and Cost
Version Date: CY 2017]],32,FALSE)))))</f>
        <v/>
      </c>
    </row>
    <row r="52" spans="1:77" ht="113.25" customHeight="1">
      <c r="A52" s="222">
        <v>47</v>
      </c>
      <c r="B52" s="268" t="str">
        <f>INDEX(Table48[[#All],[Measure Name]],MATCH(Table1[[#This Row],[NQF Number]],Table48[[#All],[NQF '#]],0))</f>
        <v>Diabetes Screening for People with Schizophrenia or Bipolar Disorder Who Are Using Antipsychotic Medications</v>
      </c>
      <c r="C52" s="265" t="s">
        <v>1658</v>
      </c>
      <c r="D52" s="269" t="str">
        <f>INDEX(Table48[[#All],[Steward]],MATCH(Table1[[#This Row],[NQF Number]],Table48[[#All],[NQF '#]],0))</f>
        <v>National Committee for Quality Assurance</v>
      </c>
      <c r="E52" s="270" t="str">
        <f>IF(INDEX(Table48[[#All],[CMS Number]],MATCH(Table1[[#This Row],[NQF Number]],Table48[[#All],[NQF '#]],0))=0,"",INDEX(Table48[[#All],[CMS Number]],MATCH(Table1[[#This Row],[NQF Number]],Table48[[#All],[NQF '#]],0)))</f>
        <v/>
      </c>
      <c r="F52" s="270" t="str">
        <f>INDEX(Table48[[#All],[Description]],MATCH(Table1[[#This Row],[NQF Number]],Table48[[#All],[NQF '#]],0))</f>
        <v>Percentage of patients 18 – 64 years of age with schizophrenia or bipolar disorder, who were dispensed an antipsychotic medication and had a diabetes screening test during the measurement year</v>
      </c>
      <c r="G52" s="271" t="str">
        <f>INDEX(Table48[[#All],[Domain]],MATCH(Table1[[#This Row],[NQF Number]],Table48[[#All],[NQF '#]],0))</f>
        <v>Chronic Illness Care</v>
      </c>
      <c r="H52" s="217" t="str">
        <f>INDEX(Table48[[#All],[Condition]],MATCH(Table1[[#This Row],[NQF Number]],Table48[[#All],[NQF '#]],0))</f>
        <v>Mental Health</v>
      </c>
      <c r="I52" s="271" t="str">
        <f>INDEX(Table48[[#All],[Measure Type]],MATCH(Table1[[#This Row],[NQF Number]],Table48[[#All],[NQF '#]],0))</f>
        <v>Process</v>
      </c>
      <c r="J52" s="271" t="str">
        <f>INDEX(Table48[[#All],[Populations]],MATCH(Table1[[#This Row],[NQF Number]],Table48[[#All],[NQF '#]],0))</f>
        <v>Adult</v>
      </c>
      <c r="K52" s="271" t="str">
        <f>INDEX(Table48[[#All],[Data Source]],MATCH(Table1[[#This Row],[NQF Number]],Table48[[#All],[NQF '#]],0))</f>
        <v>Clinical Data</v>
      </c>
      <c r="L52" s="269"/>
      <c r="M52" s="269"/>
      <c r="N52" s="274"/>
      <c r="O52" s="281" t="s">
        <v>3014</v>
      </c>
      <c r="P52" s="272">
        <f>SUM(Table1[[#This Row],[Set A]:[Set J]])</f>
        <v>0</v>
      </c>
      <c r="Q52" s="273"/>
      <c r="R52" s="273"/>
      <c r="S52" s="273"/>
      <c r="T52" s="273"/>
      <c r="U52" s="273"/>
      <c r="V52" s="273"/>
      <c r="W52" s="273"/>
      <c r="X52" s="273"/>
      <c r="Y52" s="273"/>
      <c r="Z52" s="273"/>
      <c r="AA52" s="273"/>
      <c r="AB52" s="273"/>
      <c r="AC52" s="273"/>
      <c r="AD52" s="273"/>
      <c r="AE52" s="273"/>
      <c r="AF52" s="273"/>
      <c r="AG52" s="273"/>
      <c r="AH52" s="273"/>
      <c r="AI52" s="273"/>
      <c r="AJ52" s="273"/>
      <c r="AK52" s="269">
        <f>IF(Table1[[#This Row],[Criterion A]]="yes",2,IF(Table1[[#This Row],[Criterion A]]="somewhat",1,0))</f>
        <v>0</v>
      </c>
      <c r="AL52" s="269">
        <f>IF(Table1[[#This Row],[Criterion B]]="yes",2,IF(Table1[[#This Row],[Criterion B]]="somewhat",1,0))</f>
        <v>0</v>
      </c>
      <c r="AM52" s="269">
        <f>IF(Table1[[#This Row],[Criterion C]]="yes",2,IF(Table1[[#This Row],[Criterion C]]="somewhat",1,0))</f>
        <v>0</v>
      </c>
      <c r="AN52" s="269">
        <f>IF(Table1[[#This Row],[Criterion D]]="yes",2,IF(Table1[[#This Row],[Criterion D]]="somewhat",1,0))</f>
        <v>0</v>
      </c>
      <c r="AO52" s="269">
        <f>IF(Table1[[#This Row],[Criterion E]]="yes",2,IF(Table1[[#This Row],[Criterion E]]="somewhat",1,0))</f>
        <v>0</v>
      </c>
      <c r="AP52" s="269">
        <f>IF(Table1[[#This Row],[Criterion F]]="yes",2,IF(Table1[[#This Row],[Criterion F]]="somewhat",1,0))</f>
        <v>0</v>
      </c>
      <c r="AQ52" s="269">
        <f>IF(Table1[[#This Row],[Criterion G]]="yes",2,IF(Table1[[#This Row],[Criterion G]]="somewhat",1,0))</f>
        <v>0</v>
      </c>
      <c r="AR52" s="269">
        <f>IF(Table1[[#This Row],[Criterion H]]="yes",2,IF(Table1[[#This Row],[Criterion H]]="somewhat",1,0))</f>
        <v>0</v>
      </c>
      <c r="AS52" s="269">
        <f>IF(Table1[[#This Row],[Criterion I]]="yes",2,IF(Table1[[#This Row],[Criterion I]]="somewhat",1,0))</f>
        <v>0</v>
      </c>
      <c r="AT52" s="269">
        <f>IF(Table1[[#This Row],[Criterion J]]="yes",2,IF(Table1[[#This Row],[Criterion J]]="somewhat",1,0))</f>
        <v>0</v>
      </c>
      <c r="AU52" s="274">
        <f>Table1[[#This Row],[Alignment Score with Commercial and State Measure Sets]]+Table1[[#This Row],[Alignment Score with Federal Measure Sets Focused on Ambulatory Care ]]+Table1[[#This Row],[Alignment Score with National Hospital Measure Sets]]+Table1[[#This Row],[Alignment Score with National Hospital and Ambulatory Measure Sets]]+Table1[[#This Row],[Alignment Score with Select State Measure Sets]]</f>
        <v>2</v>
      </c>
      <c r="AV52" s="274">
        <f>COUNTIF(Table1[[#This Row],[SIM Aligned ACO Measure Set]:[Behavioral Health Measure Set - Substance Use Treatment]],"*yes*")</f>
        <v>1</v>
      </c>
      <c r="AW52" s="169">
        <f>COUNTIF(Table1[[#This Row],[
CMMI Comprehensive Primary Care Plus (CPC+)]:[
CMS Merit-based Incentive Payment System (MIPS) - General Practice/Family Practice, Internal Medicine, and Pediatrics]],"*yes*")</f>
        <v>1</v>
      </c>
      <c r="AX52" s="274">
        <f>COUNTIF(Table1[[#This Row],[
CMS Hospital Value-Based Purchasing]:[
Joint Commission Accountability Measure List]],"*yes*")</f>
        <v>0</v>
      </c>
      <c r="AY52" s="274">
        <f>COUNTIF(Table1[[#This Row],[
Catalyst for Payment Reform Employer-Purchaser Measure Set]],"*yes*")</f>
        <v>0</v>
      </c>
      <c r="AZ52" s="274">
        <f>COUNTIF(Table1[[#This Row],[
Medi-Cal P4P Measure Set
]:[
Washington State Common Measure Set for Health Care Quality and Cost 
]],"*yes*")</f>
        <v>0</v>
      </c>
      <c r="BA52" s="269"/>
      <c r="BB52" s="269"/>
      <c r="BC52" s="269"/>
      <c r="BD52" s="269"/>
      <c r="BE52" s="269" t="s">
        <v>2278</v>
      </c>
      <c r="BF52" s="271"/>
      <c r="BG52" s="274"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2017]],13,FALSE))=TRUE,"",VLOOKUP(Table1[[#This Row],[NQF Number]],Table48[[#All],[NQF '#]:[Washington State Common Measure Set for Health Care Quality and Cost
Version Date: CY 2017]],13,FALSE)))))</f>
        <v/>
      </c>
      <c r="BH52" s="274"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2017]],14,FALSE))=TRUE,"",VLOOKUP(Table1[[#This Row],[NQF Number]],Table48[[#All],[NQF '#]:[Washington State Common Measure Set for Health Care Quality and Cost
Version Date: CY 2017]],14,FALSE)))))</f>
        <v/>
      </c>
      <c r="BI52" s="274"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2017]],15,FALSE))=TRUE,"",VLOOKUP(Table1[[#This Row],[NQF Number]],Table48[[#All],[NQF '#]:[Washington State Common Measure Set for Health Care Quality and Cost
Version Date: CY 2017]],15,FALSE)))))</f>
        <v/>
      </c>
      <c r="BJ52" s="274"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2017]],16,FALSE))=TRUE,"",VLOOKUP(Table1[[#This Row],[NQF Number]],Table48[[#All],[NQF '#]:[Washington State Common Measure Set for Health Care Quality and Cost
Version Date: CY 2017]],16,FALSE)))))</f>
        <v>Yes</v>
      </c>
      <c r="BK52" s="274"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2017]],17,FALSE))=TRUE,"",VLOOKUP(Table1[[#This Row],[NQF Number]],Table48[[#All],[NQF '#]:[Washington State Common Measure Set for Health Care Quality and Cost
Version Date: CY 2017]],17,FALSE)))))</f>
        <v/>
      </c>
      <c r="BL52"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2017]],18,FALSE))=TRUE,"",VLOOKUP(Table1[[#This Row],[NQF Number]],Table48[[#All],[NQF '#]:[Washington State Common Measure Set for Health Care Quality and Cost
Version Date: CY 2017]],18,FALSE)))))</f>
        <v/>
      </c>
      <c r="BM52" s="274"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2017]],19,FALSE))=TRUE,"",VLOOKUP(Table1[[#This Row],[NQF Number]],Table48[[#All],[NQF '#]:[Washington State Common Measure Set for Health Care Quality and Cost
Version Date: CY 2017]],19,FALSE)))))</f>
        <v/>
      </c>
      <c r="BN52" s="274"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2017]],22,FALSE))=TRUE,"",VLOOKUP(Table1[[#This Row],[NQF Number]],Table48[[#All],[NQF '#]:[Washington State Common Measure Set for Health Care Quality and Cost
Version Date: CY 2017]],22,FALSE)))))</f>
        <v/>
      </c>
      <c r="BO52" s="274"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2017]],23,FALSE))=TRUE,"",VLOOKUP(Table1[[#This Row],[NQF Number]],Table48[[#All],[NQF '#]:[Washington State Common Measure Set for Health Care Quality and Cost
Version Date: CY 2017]],23,FALSE)))))</f>
        <v/>
      </c>
      <c r="BP52" s="274"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2017]],24,FALSE))=TRUE,"",VLOOKUP(Table1[[#This Row],[NQF Number]],Table48[[#All],[NQF '#]:[Washington State Common Measure Set for Health Care Quality and Cost
Version Date: CY 2017]],24,FALSE)))))</f>
        <v/>
      </c>
      <c r="BQ52" s="274"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2017]],20,FALSE))=TRUE,"",VLOOKUP(Table1[[#This Row],[NQF Number]],Table48[[#All],[NQF '#]:[Washington State Common Measure Set for Health Care Quality and Cost
Version Date: CY 2017]],20,FALSE)))))</f>
        <v/>
      </c>
      <c r="BR52" s="274"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2017]],21,FALSE))=TRUE,"",VLOOKUP(Table1[[#This Row],[NQF Number]],Table48[[#All],[NQF '#]:[Washington State Common Measure Set for Health Care Quality and Cost
Version Date: CY 2017]],21,FALSE)))))</f>
        <v/>
      </c>
      <c r="BS52" s="274"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2017]],26,FALSE))=TRUE,"",VLOOKUP(Table1[[#This Row],[NQF Number]],Table48[[#All],[NQF '#]:[Washington State Common Measure Set for Health Care Quality and Cost
Version Date: CY 2017]],26,FALSE)))))</f>
        <v/>
      </c>
      <c r="BT52" s="274"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2017]],25,FALSE))=TRUE,"",VLOOKUP(Table1[[#This Row],[NQF Number]],Table48[[#All],[NQF '#]:[Washington State Common Measure Set for Health Care Quality and Cost
Version Date: CY 2017]],25,FALSE)))))</f>
        <v/>
      </c>
      <c r="BU52" s="274"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2017]],27,FALSE))=TRUE,"",VLOOKUP(Table1[[#This Row],[NQF Number]],Table48[[#All],[NQF '#]:[Washington State Common Measure Set for Health Care Quality and Cost
Version Date: CY 2017]],27,FALSE)))))</f>
        <v/>
      </c>
      <c r="BV52" s="274"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2017]],28,FALSE))=TRUE,"",VLOOKUP(Table1[[#This Row],[NQF Number]],Table48[[#All],[NQF '#]:[Washington State Common Measure Set for Health Care Quality and Cost
Version Date: CY 2017]],28,FALSE)))))</f>
        <v/>
      </c>
      <c r="BW52" s="274"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2017]],29,FALSE))=TRUE,"",VLOOKUP(Table1[[#This Row],[NQF Number]],Table48[[#All],[NQF '#]:[Washington State Common Measure Set for Health Care Quality and Cost
Version Date: CY 2017]],29,FALSE)))))</f>
        <v/>
      </c>
      <c r="BX52" s="274"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2017]],31,FALSE))=TRUE,"",VLOOKUP(Table1[[#This Row],[NQF Number]],Table48[[#All],[NQF '#]:[Washington State Common Measure Set for Health Care Quality and Cost
Version Date: CY 2017]],31,FALSE)))))</f>
        <v/>
      </c>
      <c r="BY52" s="274"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2017]],32,FALSE))=TRUE,"",VLOOKUP(Table1[[#This Row],[NQF Number]],Table48[[#All],[NQF '#]:[Washington State Common Measure Set for Health Care Quality and Cost
Version Date: CY 2017]],32,FALSE)))))</f>
        <v/>
      </c>
    </row>
    <row r="53" spans="1:77" ht="113.25" customHeight="1">
      <c r="A53" s="161">
        <v>48</v>
      </c>
      <c r="B53" s="268" t="str">
        <f>INDEX(Table48[[#All],[Measure Name]],MATCH(Table1[[#This Row],[NQF Number]],Table48[[#All],[NQF '#]],0))</f>
        <v>Preventive Care and Screening: Unhealthy Alcohol Use: Screening &amp; Brief Counseling</v>
      </c>
      <c r="C53" s="265" t="s">
        <v>1992</v>
      </c>
      <c r="D53" s="269" t="str">
        <f>INDEX(Table48[[#All],[Steward]],MATCH(Table1[[#This Row],[NQF Number]],Table48[[#All],[NQF '#]],0))</f>
        <v>AMA-PCPI (American Medical Association-convened Physician Consortium for Performance Improvement)</v>
      </c>
      <c r="E53" s="270" t="str">
        <f>IF(INDEX(Table48[[#All],[CMS Number]],MATCH(Table1[[#This Row],[NQF Number]],Table48[[#All],[NQF '#]],0))=0,"",INDEX(Table48[[#All],[CMS Number]],MATCH(Table1[[#This Row],[NQF Number]],Table48[[#All],[NQF '#]],0)))</f>
        <v/>
      </c>
      <c r="F53" s="270" t="str">
        <f>INDEX(Table48[[#All],[Description]],MATCH(Table1[[#This Row],[NQF Number]],Table48[[#All],[NQF '#]],0))</f>
        <v>Percentage of patients aged 18 years and older who were screened at least once within the last 24 months for unhealthy alcohol use using a systematic screening method AND who
received brief counseling if identified as an unhealthy alcohol user.</v>
      </c>
      <c r="G53" s="271" t="str">
        <f>INDEX(Table48[[#All],[Domain]],MATCH(Table1[[#This Row],[NQF Number]],Table48[[#All],[NQF '#]],0))</f>
        <v>Prevention</v>
      </c>
      <c r="H53" s="217" t="str">
        <f>INDEX(Table48[[#All],[Condition]],MATCH(Table1[[#This Row],[NQF Number]],Table48[[#All],[NQF '#]],0))</f>
        <v>Substance Abuse</v>
      </c>
      <c r="I53" s="271" t="str">
        <f>INDEX(Table48[[#All],[Measure Type]],MATCH(Table1[[#This Row],[NQF Number]],Table48[[#All],[NQF '#]],0))</f>
        <v>Process</v>
      </c>
      <c r="J53" s="271" t="str">
        <f>INDEX(Table48[[#All],[Populations]],MATCH(Table1[[#This Row],[NQF Number]],Table48[[#All],[NQF '#]],0))</f>
        <v>Adult</v>
      </c>
      <c r="K53" s="271" t="str">
        <f>INDEX(Table48[[#All],[Data Source]],MATCH(Table1[[#This Row],[NQF Number]],Table48[[#All],[NQF '#]],0))</f>
        <v>Clinical Data</v>
      </c>
      <c r="L53" s="269"/>
      <c r="M53" s="269"/>
      <c r="N53" s="275"/>
      <c r="O53" s="280" t="s">
        <v>3015</v>
      </c>
      <c r="P53" s="272">
        <f>SUM(Table1[[#This Row],[Set A]:[Set J]])</f>
        <v>0</v>
      </c>
      <c r="Q53" s="273"/>
      <c r="R53" s="273"/>
      <c r="S53" s="273"/>
      <c r="T53" s="273"/>
      <c r="U53" s="273"/>
      <c r="V53" s="273"/>
      <c r="W53" s="273"/>
      <c r="X53" s="273"/>
      <c r="Y53" s="273"/>
      <c r="Z53" s="273"/>
      <c r="AA53" s="273"/>
      <c r="AB53" s="273"/>
      <c r="AC53" s="273"/>
      <c r="AD53" s="273"/>
      <c r="AE53" s="273"/>
      <c r="AF53" s="273"/>
      <c r="AG53" s="273"/>
      <c r="AH53" s="273"/>
      <c r="AI53" s="273"/>
      <c r="AJ53" s="273"/>
      <c r="AK53" s="269">
        <f>IF(Table1[[#This Row],[Criterion A]]="yes",2,IF(Table1[[#This Row],[Criterion A]]="somewhat",1,0))</f>
        <v>0</v>
      </c>
      <c r="AL53" s="269">
        <f>IF(Table1[[#This Row],[Criterion B]]="yes",2,IF(Table1[[#This Row],[Criterion B]]="somewhat",1,0))</f>
        <v>0</v>
      </c>
      <c r="AM53" s="269">
        <f>IF(Table1[[#This Row],[Criterion C]]="yes",2,IF(Table1[[#This Row],[Criterion C]]="somewhat",1,0))</f>
        <v>0</v>
      </c>
      <c r="AN53" s="269">
        <f>IF(Table1[[#This Row],[Criterion D]]="yes",2,IF(Table1[[#This Row],[Criterion D]]="somewhat",1,0))</f>
        <v>0</v>
      </c>
      <c r="AO53" s="269">
        <f>IF(Table1[[#This Row],[Criterion E]]="yes",2,IF(Table1[[#This Row],[Criterion E]]="somewhat",1,0))</f>
        <v>0</v>
      </c>
      <c r="AP53" s="269">
        <f>IF(Table1[[#This Row],[Criterion F]]="yes",2,IF(Table1[[#This Row],[Criterion F]]="somewhat",1,0))</f>
        <v>0</v>
      </c>
      <c r="AQ53" s="269">
        <f>IF(Table1[[#This Row],[Criterion G]]="yes",2,IF(Table1[[#This Row],[Criterion G]]="somewhat",1,0))</f>
        <v>0</v>
      </c>
      <c r="AR53" s="269">
        <f>IF(Table1[[#This Row],[Criterion H]]="yes",2,IF(Table1[[#This Row],[Criterion H]]="somewhat",1,0))</f>
        <v>0</v>
      </c>
      <c r="AS53" s="269">
        <f>IF(Table1[[#This Row],[Criterion I]]="yes",2,IF(Table1[[#This Row],[Criterion I]]="somewhat",1,0))</f>
        <v>0</v>
      </c>
      <c r="AT53" s="269">
        <f>IF(Table1[[#This Row],[Criterion J]]="yes",2,IF(Table1[[#This Row],[Criterion J]]="somewhat",1,0))</f>
        <v>0</v>
      </c>
      <c r="AU53" s="274">
        <f>Table1[[#This Row],[Alignment Score with Commercial and State Measure Sets]]+Table1[[#This Row],[Alignment Score with Federal Measure Sets Focused on Ambulatory Care ]]+Table1[[#This Row],[Alignment Score with National Hospital Measure Sets]]+Table1[[#This Row],[Alignment Score with National Hospital and Ambulatory Measure Sets]]+Table1[[#This Row],[Alignment Score with Select State Measure Sets]]</f>
        <v>4</v>
      </c>
      <c r="AV53" s="274">
        <f>COUNTIF(Table1[[#This Row],[SIM Aligned ACO Measure Set]:[Behavioral Health Measure Set - Substance Use Treatment]],"*yes*")</f>
        <v>3</v>
      </c>
      <c r="AW53" s="169">
        <f>COUNTIF(Table1[[#This Row],[
CMMI Comprehensive Primary Care Plus (CPC+)]:[
CMS Merit-based Incentive Payment System (MIPS) - General Practice/Family Practice, Internal Medicine, and Pediatrics]],"*yes*")</f>
        <v>1</v>
      </c>
      <c r="AX53" s="274">
        <f>COUNTIF(Table1[[#This Row],[
CMS Hospital Value-Based Purchasing]:[
Joint Commission Accountability Measure List]],"*yes*")</f>
        <v>0</v>
      </c>
      <c r="AY53" s="274">
        <f>COUNTIF(Table1[[#This Row],[
Catalyst for Payment Reform Employer-Purchaser Measure Set]],"*yes*")</f>
        <v>0</v>
      </c>
      <c r="AZ53" s="274">
        <f>COUNTIF(Table1[[#This Row],[
Medi-Cal P4P Measure Set
]:[
Washington State Common Measure Set for Health Care Quality and Cost 
]],"*yes*")</f>
        <v>0</v>
      </c>
      <c r="BA53" s="269" t="s">
        <v>2278</v>
      </c>
      <c r="BB53" s="269"/>
      <c r="BC53" s="269" t="s">
        <v>2278</v>
      </c>
      <c r="BD53" s="269"/>
      <c r="BE53" s="269" t="s">
        <v>2274</v>
      </c>
      <c r="BF53" s="269"/>
      <c r="BG53" s="274"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2017]],13,FALSE))=TRUE,"",VLOOKUP(Table1[[#This Row],[NQF Number]],Table48[[#All],[NQF '#]:[Washington State Common Measure Set for Health Care Quality and Cost
Version Date: CY 2017]],13,FALSE)))))</f>
        <v/>
      </c>
      <c r="BH53" s="274"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2017]],14,FALSE))=TRUE,"",VLOOKUP(Table1[[#This Row],[NQF Number]],Table48[[#All],[NQF '#]:[Washington State Common Measure Set for Health Care Quality and Cost
Version Date: CY 2017]],14,FALSE)))))</f>
        <v/>
      </c>
      <c r="BI53" s="274"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2017]],15,FALSE))=TRUE,"",VLOOKUP(Table1[[#This Row],[NQF Number]],Table48[[#All],[NQF '#]:[Washington State Common Measure Set for Health Care Quality and Cost
Version Date: CY 2017]],15,FALSE)))))</f>
        <v/>
      </c>
      <c r="BJ53" s="274"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2017]],16,FALSE))=TRUE,"",VLOOKUP(Table1[[#This Row],[NQF Number]],Table48[[#All],[NQF '#]:[Washington State Common Measure Set for Health Care Quality and Cost
Version Date: CY 2017]],16,FALSE)))))</f>
        <v/>
      </c>
      <c r="BK53" s="274"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2017]],17,FALSE))=TRUE,"",VLOOKUP(Table1[[#This Row],[NQF Number]],Table48[[#All],[NQF '#]:[Washington State Common Measure Set for Health Care Quality and Cost
Version Date: CY 2017]],17,FALSE)))))</f>
        <v/>
      </c>
      <c r="BL53"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2017]],18,FALSE))=TRUE,"",VLOOKUP(Table1[[#This Row],[NQF Number]],Table48[[#All],[NQF '#]:[Washington State Common Measure Set for Health Care Quality and Cost
Version Date: CY 2017]],18,FALSE)))))</f>
        <v/>
      </c>
      <c r="BM53" s="274"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2017]],19,FALSE))=TRUE,"",VLOOKUP(Table1[[#This Row],[NQF Number]],Table48[[#All],[NQF '#]:[Washington State Common Measure Set for Health Care Quality and Cost
Version Date: CY 2017]],19,FALSE)))))</f>
        <v/>
      </c>
      <c r="BN53" s="274"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2017]],22,FALSE))=TRUE,"",VLOOKUP(Table1[[#This Row],[NQF Number]],Table48[[#All],[NQF '#]:[Washington State Common Measure Set for Health Care Quality and Cost
Version Date: CY 2017]],22,FALSE)))))</f>
        <v/>
      </c>
      <c r="BO53" s="274"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2017]],23,FALSE))=TRUE,"",VLOOKUP(Table1[[#This Row],[NQF Number]],Table48[[#All],[NQF '#]:[Washington State Common Measure Set for Health Care Quality and Cost
Version Date: CY 2017]],23,FALSE)))))</f>
        <v/>
      </c>
      <c r="BP53" s="274"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2017]],24,FALSE))=TRUE,"",VLOOKUP(Table1[[#This Row],[NQF Number]],Table48[[#All],[NQF '#]:[Washington State Common Measure Set for Health Care Quality and Cost
Version Date: CY 2017]],24,FALSE)))))</f>
        <v>Yes (General Practice/Family Medicine and Internal Medicine)</v>
      </c>
      <c r="BQ53" s="274"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2017]],20,FALSE))=TRUE,"",VLOOKUP(Table1[[#This Row],[NQF Number]],Table48[[#All],[NQF '#]:[Washington State Common Measure Set for Health Care Quality and Cost
Version Date: CY 2017]],20,FALSE)))))</f>
        <v/>
      </c>
      <c r="BR53" s="274"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2017]],21,FALSE))=TRUE,"",VLOOKUP(Table1[[#This Row],[NQF Number]],Table48[[#All],[NQF '#]:[Washington State Common Measure Set for Health Care Quality and Cost
Version Date: CY 2017]],21,FALSE)))))</f>
        <v/>
      </c>
      <c r="BS53" s="274"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2017]],26,FALSE))=TRUE,"",VLOOKUP(Table1[[#This Row],[NQF Number]],Table48[[#All],[NQF '#]:[Washington State Common Measure Set for Health Care Quality and Cost
Version Date: CY 2017]],26,FALSE)))))</f>
        <v/>
      </c>
      <c r="BT53" s="274"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2017]],25,FALSE))=TRUE,"",VLOOKUP(Table1[[#This Row],[NQF Number]],Table48[[#All],[NQF '#]:[Washington State Common Measure Set for Health Care Quality and Cost
Version Date: CY 2017]],25,FALSE)))))</f>
        <v/>
      </c>
      <c r="BU53" s="274"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2017]],27,FALSE))=TRUE,"",VLOOKUP(Table1[[#This Row],[NQF Number]],Table48[[#All],[NQF '#]:[Washington State Common Measure Set for Health Care Quality and Cost
Version Date: CY 2017]],27,FALSE)))))</f>
        <v/>
      </c>
      <c r="BV53" s="274"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2017]],28,FALSE))=TRUE,"",VLOOKUP(Table1[[#This Row],[NQF Number]],Table48[[#All],[NQF '#]:[Washington State Common Measure Set for Health Care Quality and Cost
Version Date: CY 2017]],28,FALSE)))))</f>
        <v/>
      </c>
      <c r="BW53" s="274"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2017]],29,FALSE))=TRUE,"",VLOOKUP(Table1[[#This Row],[NQF Number]],Table48[[#All],[NQF '#]:[Washington State Common Measure Set for Health Care Quality and Cost
Version Date: CY 2017]],29,FALSE)))))</f>
        <v/>
      </c>
      <c r="BX53" s="274"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2017]],31,FALSE))=TRUE,"",VLOOKUP(Table1[[#This Row],[NQF Number]],Table48[[#All],[NQF '#]:[Washington State Common Measure Set for Health Care Quality and Cost
Version Date: CY 2017]],31,FALSE)))))</f>
        <v/>
      </c>
      <c r="BY53" s="274"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2017]],32,FALSE))=TRUE,"",VLOOKUP(Table1[[#This Row],[NQF Number]],Table48[[#All],[NQF '#]:[Washington State Common Measure Set for Health Care Quality and Cost
Version Date: CY 2017]],32,FALSE)))))</f>
        <v/>
      </c>
    </row>
    <row r="54" spans="1:77" ht="113.25" customHeight="1">
      <c r="A54" s="161">
        <v>49</v>
      </c>
      <c r="B54" s="268" t="str">
        <f>INDEX(Table48[[#All],[Measure Name]],MATCH(Table1[[#This Row],[NQF Number]],Table48[[#All],[NQF '#]],0))</f>
        <v>Breast Cancer Screening</v>
      </c>
      <c r="C54" s="265" t="s">
        <v>1514</v>
      </c>
      <c r="D54" s="269" t="str">
        <f>INDEX(Table48[[#All],[Steward]],MATCH(Table1[[#This Row],[NQF Number]],Table48[[#All],[NQF '#]],0))</f>
        <v>National Committee for Quality Assurance</v>
      </c>
      <c r="E54" s="270" t="str">
        <f>IF(INDEX(Table48[[#All],[CMS Number]],MATCH(Table1[[#This Row],[NQF Number]],Table48[[#All],[NQF '#]],0))=0,"",INDEX(Table48[[#All],[CMS Number]],MATCH(Table1[[#This Row],[NQF Number]],Table48[[#All],[NQF '#]],0)))</f>
        <v>CMS125</v>
      </c>
      <c r="F54" s="270" t="str">
        <f>INDEX(Table48[[#All],[Description]],MATCH(Table1[[#This Row],[NQF Number]],Table48[[#All],[NQF '#]],0))</f>
        <v>Percentage of women 50-74 years of age who had a mammogram to screen for breast cancer</v>
      </c>
      <c r="G54" s="271" t="str">
        <f>INDEX(Table48[[#All],[Domain]],MATCH(Table1[[#This Row],[NQF Number]],Table48[[#All],[NQF '#]],0))</f>
        <v>Prevention</v>
      </c>
      <c r="H54" s="217" t="str">
        <f>INDEX(Table48[[#All],[Condition]],MATCH(Table1[[#This Row],[NQF Number]],Table48[[#All],[NQF '#]],0))</f>
        <v>Cancer</v>
      </c>
      <c r="I54" s="271" t="str">
        <f>INDEX(Table48[[#All],[Measure Type]],MATCH(Table1[[#This Row],[NQF Number]],Table48[[#All],[NQF '#]],0))</f>
        <v>Process</v>
      </c>
      <c r="J54" s="271" t="str">
        <f>INDEX(Table48[[#All],[Populations]],MATCH(Table1[[#This Row],[NQF Number]],Table48[[#All],[NQF '#]],0))</f>
        <v>Adult</v>
      </c>
      <c r="K54" s="271" t="str">
        <f>INDEX(Table48[[#All],[Data Source]],MATCH(Table1[[#This Row],[NQF Number]],Table48[[#All],[NQF '#]],0))</f>
        <v>Claims</v>
      </c>
      <c r="L54" s="269"/>
      <c r="M54" s="269"/>
      <c r="N54" s="274"/>
      <c r="O54" s="280" t="s">
        <v>3016</v>
      </c>
      <c r="P54" s="272">
        <f>SUM(Table1[[#This Row],[Set A]:[Set J]])</f>
        <v>0</v>
      </c>
      <c r="Q54" s="273"/>
      <c r="R54" s="273"/>
      <c r="S54" s="273"/>
      <c r="T54" s="273"/>
      <c r="U54" s="273"/>
      <c r="V54" s="273"/>
      <c r="W54" s="273"/>
      <c r="X54" s="273"/>
      <c r="Y54" s="273"/>
      <c r="Z54" s="273"/>
      <c r="AA54" s="273"/>
      <c r="AB54" s="273"/>
      <c r="AC54" s="273"/>
      <c r="AD54" s="273"/>
      <c r="AE54" s="273"/>
      <c r="AF54" s="273"/>
      <c r="AG54" s="273"/>
      <c r="AH54" s="273"/>
      <c r="AI54" s="273"/>
      <c r="AJ54" s="273"/>
      <c r="AK54" s="269">
        <f>IF(Table1[[#This Row],[Criterion A]]="yes",2,IF(Table1[[#This Row],[Criterion A]]="somewhat",1,0))</f>
        <v>0</v>
      </c>
      <c r="AL54" s="269">
        <f>IF(Table1[[#This Row],[Criterion B]]="yes",2,IF(Table1[[#This Row],[Criterion B]]="somewhat",1,0))</f>
        <v>0</v>
      </c>
      <c r="AM54" s="269">
        <f>IF(Table1[[#This Row],[Criterion C]]="yes",2,IF(Table1[[#This Row],[Criterion C]]="somewhat",1,0))</f>
        <v>0</v>
      </c>
      <c r="AN54" s="269">
        <f>IF(Table1[[#This Row],[Criterion D]]="yes",2,IF(Table1[[#This Row],[Criterion D]]="somewhat",1,0))</f>
        <v>0</v>
      </c>
      <c r="AO54" s="269">
        <f>IF(Table1[[#This Row],[Criterion E]]="yes",2,IF(Table1[[#This Row],[Criterion E]]="somewhat",1,0))</f>
        <v>0</v>
      </c>
      <c r="AP54" s="269">
        <f>IF(Table1[[#This Row],[Criterion F]]="yes",2,IF(Table1[[#This Row],[Criterion F]]="somewhat",1,0))</f>
        <v>0</v>
      </c>
      <c r="AQ54" s="269">
        <f>IF(Table1[[#This Row],[Criterion G]]="yes",2,IF(Table1[[#This Row],[Criterion G]]="somewhat",1,0))</f>
        <v>0</v>
      </c>
      <c r="AR54" s="269">
        <f>IF(Table1[[#This Row],[Criterion H]]="yes",2,IF(Table1[[#This Row],[Criterion H]]="somewhat",1,0))</f>
        <v>0</v>
      </c>
      <c r="AS54" s="269">
        <f>IF(Table1[[#This Row],[Criterion I]]="yes",2,IF(Table1[[#This Row],[Criterion I]]="somewhat",1,0))</f>
        <v>0</v>
      </c>
      <c r="AT54" s="269">
        <f>IF(Table1[[#This Row],[Criterion J]]="yes",2,IF(Table1[[#This Row],[Criterion J]]="somewhat",1,0))</f>
        <v>0</v>
      </c>
      <c r="AU54" s="274">
        <f>Table1[[#This Row],[Alignment Score with Commercial and State Measure Sets]]+Table1[[#This Row],[Alignment Score with Federal Measure Sets Focused on Ambulatory Care ]]+Table1[[#This Row],[Alignment Score with National Hospital Measure Sets]]+Table1[[#This Row],[Alignment Score with National Hospital and Ambulatory Measure Sets]]+Table1[[#This Row],[Alignment Score with Select State Measure Sets]]</f>
        <v>11</v>
      </c>
      <c r="AV54" s="274">
        <f>COUNTIF(Table1[[#This Row],[SIM Aligned ACO Measure Set]:[Behavioral Health Measure Set - Substance Use Treatment]],"*yes*")</f>
        <v>2</v>
      </c>
      <c r="AW54" s="169">
        <f>COUNTIF(Table1[[#This Row],[
CMMI Comprehensive Primary Care Plus (CPC+)]:[
CMS Merit-based Incentive Payment System (MIPS) - General Practice/Family Practice, Internal Medicine, and Pediatrics]],"*yes*")</f>
        <v>6</v>
      </c>
      <c r="AX54" s="274">
        <f>COUNTIF(Table1[[#This Row],[
CMS Hospital Value-Based Purchasing]:[
Joint Commission Accountability Measure List]],"*yes*")</f>
        <v>0</v>
      </c>
      <c r="AY54" s="274">
        <f>COUNTIF(Table1[[#This Row],[
Catalyst for Payment Reform Employer-Purchaser Measure Set]],"*yes*")</f>
        <v>1</v>
      </c>
      <c r="AZ54" s="274">
        <f>COUNTIF(Table1[[#This Row],[
Medi-Cal P4P Measure Set
]:[
Washington State Common Measure Set for Health Care Quality and Cost 
]],"*yes*")</f>
        <v>2</v>
      </c>
      <c r="BA54" s="269" t="s">
        <v>2274</v>
      </c>
      <c r="BB54" s="269"/>
      <c r="BC54" s="269" t="s">
        <v>2278</v>
      </c>
      <c r="BD54" s="275"/>
      <c r="BE54" s="275"/>
      <c r="BF54" s="269"/>
      <c r="BG54" s="274"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2017]],13,FALSE))=TRUE,"",VLOOKUP(Table1[[#This Row],[NQF Number]],Table48[[#All],[NQF '#]:[Washington State Common Measure Set for Health Care Quality and Cost
Version Date: CY 2017]],13,FALSE)))))</f>
        <v>Yes</v>
      </c>
      <c r="BH54" s="274"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2017]],14,FALSE))=TRUE,"",VLOOKUP(Table1[[#This Row],[NQF Number]],Table48[[#All],[NQF '#]:[Washington State Common Measure Set for Health Care Quality and Cost
Version Date: CY 2017]],14,FALSE)))))</f>
        <v/>
      </c>
      <c r="BI54" s="274"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2017]],15,FALSE))=TRUE,"",VLOOKUP(Table1[[#This Row],[NQF Number]],Table48[[#All],[NQF '#]:[Washington State Common Measure Set for Health Care Quality and Cost
Version Date: CY 2017]],15,FALSE)))))</f>
        <v/>
      </c>
      <c r="BJ54" s="274"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2017]],16,FALSE))=TRUE,"",VLOOKUP(Table1[[#This Row],[NQF Number]],Table48[[#All],[NQF '#]:[Washington State Common Measure Set for Health Care Quality and Cost
Version Date: CY 2017]],16,FALSE)))))</f>
        <v>Yes</v>
      </c>
      <c r="BK54" s="274"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2017]],17,FALSE))=TRUE,"",VLOOKUP(Table1[[#This Row],[NQF Number]],Table48[[#All],[NQF '#]:[Washington State Common Measure Set for Health Care Quality and Cost
Version Date: CY 2017]],17,FALSE)))))</f>
        <v>Yes</v>
      </c>
      <c r="BL54"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2017]],18,FALSE))=TRUE,"",VLOOKUP(Table1[[#This Row],[NQF Number]],Table48[[#All],[NQF '#]:[Washington State Common Measure Set for Health Care Quality and Cost
Version Date: CY 2017]],18,FALSE)))))</f>
        <v>Yes</v>
      </c>
      <c r="BM54" s="274"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2017]],19,FALSE))=TRUE,"",VLOOKUP(Table1[[#This Row],[NQF Number]],Table48[[#All],[NQF '#]:[Washington State Common Measure Set for Health Care Quality and Cost
Version Date: CY 2017]],19,FALSE)))))</f>
        <v/>
      </c>
      <c r="BN54" s="274"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2017]],22,FALSE))=TRUE,"",VLOOKUP(Table1[[#This Row],[NQF Number]],Table48[[#All],[NQF '#]:[Washington State Common Measure Set for Health Care Quality and Cost
Version Date: CY 2017]],22,FALSE)))))</f>
        <v>Yes (C01)</v>
      </c>
      <c r="BO54" s="274"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2017]],23,FALSE))=TRUE,"",VLOOKUP(Table1[[#This Row],[NQF Number]],Table48[[#All],[NQF '#]:[Washington State Common Measure Set for Health Care Quality and Cost
Version Date: CY 2017]],23,FALSE)))))</f>
        <v/>
      </c>
      <c r="BP54" s="274"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2017]],24,FALSE))=TRUE,"",VLOOKUP(Table1[[#This Row],[NQF Number]],Table48[[#All],[NQF '#]:[Washington State Common Measure Set for Health Care Quality and Cost
Version Date: CY 2017]],24,FALSE)))))</f>
        <v>Yes (General Practice/Family Medicine and Internal Medicine)</v>
      </c>
      <c r="BQ54" s="274"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2017]],20,FALSE))=TRUE,"",VLOOKUP(Table1[[#This Row],[NQF Number]],Table48[[#All],[NQF '#]:[Washington State Common Measure Set for Health Care Quality and Cost
Version Date: CY 2017]],20,FALSE)))))</f>
        <v/>
      </c>
      <c r="BR54" s="274"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2017]],21,FALSE))=TRUE,"",VLOOKUP(Table1[[#This Row],[NQF Number]],Table48[[#All],[NQF '#]:[Washington State Common Measure Set for Health Care Quality and Cost
Version Date: CY 2017]],21,FALSE)))))</f>
        <v/>
      </c>
      <c r="BS54" s="274"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2017]],26,FALSE))=TRUE,"",VLOOKUP(Table1[[#This Row],[NQF Number]],Table48[[#All],[NQF '#]:[Washington State Common Measure Set for Health Care Quality and Cost
Version Date: CY 2017]],26,FALSE)))))</f>
        <v/>
      </c>
      <c r="BT54" s="274"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2017]],25,FALSE))=TRUE,"",VLOOKUP(Table1[[#This Row],[NQF Number]],Table48[[#All],[NQF '#]:[Washington State Common Measure Set for Health Care Quality and Cost
Version Date: CY 2017]],25,FALSE)))))</f>
        <v>Yes</v>
      </c>
      <c r="BU54" s="274"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2017]],27,FALSE))=TRUE,"",VLOOKUP(Table1[[#This Row],[NQF Number]],Table48[[#All],[NQF '#]:[Washington State Common Measure Set for Health Care Quality and Cost
Version Date: CY 2017]],27,FALSE)))))</f>
        <v>Yes (Supplemental)</v>
      </c>
      <c r="BV54" s="274"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2017]],28,FALSE))=TRUE,"",VLOOKUP(Table1[[#This Row],[NQF Number]],Table48[[#All],[NQF '#]:[Washington State Common Measure Set for Health Care Quality and Cost
Version Date: CY 2017]],28,FALSE)))))</f>
        <v/>
      </c>
      <c r="BW54" s="274"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2017]],29,FALSE))=TRUE,"",VLOOKUP(Table1[[#This Row],[NQF Number]],Table48[[#All],[NQF '#]:[Washington State Common Measure Set for Health Care Quality and Cost
Version Date: CY 2017]],29,FALSE)))))</f>
        <v/>
      </c>
      <c r="BX54" s="274"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2017]],31,FALSE))=TRUE,"",VLOOKUP(Table1[[#This Row],[NQF Number]],Table48[[#All],[NQF '#]:[Washington State Common Measure Set for Health Care Quality and Cost
Version Date: CY 2017]],31,FALSE)))))</f>
        <v/>
      </c>
      <c r="BY54" s="274"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2017]],32,FALSE))=TRUE,"",VLOOKUP(Table1[[#This Row],[NQF Number]],Table48[[#All],[NQF '#]:[Washington State Common Measure Set for Health Care Quality and Cost
Version Date: CY 2017]],32,FALSE)))))</f>
        <v>Yes</v>
      </c>
    </row>
    <row r="55" spans="1:77" ht="113.25" customHeight="1">
      <c r="A55" s="222">
        <v>50</v>
      </c>
      <c r="B55" s="268" t="str">
        <f>INDEX(Table48[[#All],[Measure Name]],MATCH(Table1[[#This Row],[NQF Number]],Table48[[#All],[NQF '#]],0))</f>
        <v>PointRight Pro 30 Rehospitalization</v>
      </c>
      <c r="C55" s="267" t="s">
        <v>2282</v>
      </c>
      <c r="D55" s="269" t="str">
        <f>INDEX(Table48[[#All],[Steward]],MATCH(Table1[[#This Row],[NQF Number]],Table48[[#All],[NQF '#]],0))</f>
        <v>American Health Care Association</v>
      </c>
      <c r="E55" s="270" t="str">
        <f>IF(INDEX(Table48[[#All],[CMS Number]],MATCH(Table1[[#This Row],[NQF Number]],Table48[[#All],[NQF '#]],0))=0,"",INDEX(Table48[[#All],[CMS Number]],MATCH(Table1[[#This Row],[NQF Number]],Table48[[#All],[NQF '#]],0)))</f>
        <v/>
      </c>
      <c r="F55" s="270" t="str">
        <f>INDEX(Table48[[#All],[Description]],MATCH(Table1[[#This Row],[NQF Number]],Table48[[#All],[NQF '#]],0))</f>
        <v>Percentage of individuals during their SNF stay that are sent back to any hospital (including both inpatient and observation status admissions but excluding ED only visits) for any reason as indicated on the MDS discharge assessment from a facility within 30 days of admission to facility.</v>
      </c>
      <c r="G55" s="271" t="str">
        <f>INDEX(Table48[[#All],[Domain]],MATCH(Table1[[#This Row],[NQF Number]],Table48[[#All],[NQF '#]],0))</f>
        <v>Post-Acute/Long-Term Care</v>
      </c>
      <c r="H55" s="217" t="str">
        <f>INDEX(Table48[[#All],[Condition]],MATCH(Table1[[#This Row],[NQF Number]],Table48[[#All],[NQF '#]],0))</f>
        <v>Patient Safety</v>
      </c>
      <c r="I55" s="271" t="str">
        <f>INDEX(Table48[[#All],[Measure Type]],MATCH(Table1[[#This Row],[NQF Number]],Table48[[#All],[NQF '#]],0))</f>
        <v>Outcome</v>
      </c>
      <c r="J55" s="271" t="str">
        <f>INDEX(Table48[[#All],[Populations]],MATCH(Table1[[#This Row],[NQF Number]],Table48[[#All],[NQF '#]],0))</f>
        <v>Adult</v>
      </c>
      <c r="K55" s="271" t="str">
        <f>INDEX(Table48[[#All],[Data Source]],MATCH(Table1[[#This Row],[NQF Number]],Table48[[#All],[NQF '#]],0))</f>
        <v>Clinical Data</v>
      </c>
      <c r="L55" s="269"/>
      <c r="M55" s="269"/>
      <c r="N55" s="274"/>
      <c r="O55" s="283" t="s">
        <v>3017</v>
      </c>
      <c r="P55" s="272">
        <f>SUM(Table1[[#This Row],[Set A]:[Set J]])</f>
        <v>0</v>
      </c>
      <c r="Q55" s="273"/>
      <c r="R55" s="273"/>
      <c r="S55" s="273"/>
      <c r="T55" s="273"/>
      <c r="U55" s="273"/>
      <c r="V55" s="273"/>
      <c r="W55" s="273"/>
      <c r="X55" s="273"/>
      <c r="Y55" s="273"/>
      <c r="Z55" s="273"/>
      <c r="AA55" s="273"/>
      <c r="AB55" s="273"/>
      <c r="AC55" s="273"/>
      <c r="AD55" s="273"/>
      <c r="AE55" s="273"/>
      <c r="AF55" s="273"/>
      <c r="AG55" s="273"/>
      <c r="AH55" s="273"/>
      <c r="AI55" s="273"/>
      <c r="AJ55" s="273"/>
      <c r="AK55" s="269">
        <f>IF(Table1[[#This Row],[Criterion A]]="yes",2,IF(Table1[[#This Row],[Criterion A]]="somewhat",1,0))</f>
        <v>0</v>
      </c>
      <c r="AL55" s="269">
        <f>IF(Table1[[#This Row],[Criterion B]]="yes",2,IF(Table1[[#This Row],[Criterion B]]="somewhat",1,0))</f>
        <v>0</v>
      </c>
      <c r="AM55" s="269">
        <f>IF(Table1[[#This Row],[Criterion C]]="yes",2,IF(Table1[[#This Row],[Criterion C]]="somewhat",1,0))</f>
        <v>0</v>
      </c>
      <c r="AN55" s="269">
        <f>IF(Table1[[#This Row],[Criterion D]]="yes",2,IF(Table1[[#This Row],[Criterion D]]="somewhat",1,0))</f>
        <v>0</v>
      </c>
      <c r="AO55" s="269">
        <f>IF(Table1[[#This Row],[Criterion E]]="yes",2,IF(Table1[[#This Row],[Criterion E]]="somewhat",1,0))</f>
        <v>0</v>
      </c>
      <c r="AP55" s="269">
        <f>IF(Table1[[#This Row],[Criterion F]]="yes",2,IF(Table1[[#This Row],[Criterion F]]="somewhat",1,0))</f>
        <v>0</v>
      </c>
      <c r="AQ55" s="269">
        <f>IF(Table1[[#This Row],[Criterion G]]="yes",2,IF(Table1[[#This Row],[Criterion G]]="somewhat",1,0))</f>
        <v>0</v>
      </c>
      <c r="AR55" s="269">
        <f>IF(Table1[[#This Row],[Criterion H]]="yes",2,IF(Table1[[#This Row],[Criterion H]]="somewhat",1,0))</f>
        <v>0</v>
      </c>
      <c r="AS55" s="269">
        <f>IF(Table1[[#This Row],[Criterion I]]="yes",2,IF(Table1[[#This Row],[Criterion I]]="somewhat",1,0))</f>
        <v>0</v>
      </c>
      <c r="AT55" s="269">
        <f>IF(Table1[[#This Row],[Criterion J]]="yes",2,IF(Table1[[#This Row],[Criterion J]]="somewhat",1,0))</f>
        <v>0</v>
      </c>
      <c r="AU55" s="274">
        <f>Table1[[#This Row],[Alignment Score with Commercial and State Measure Sets]]+Table1[[#This Row],[Alignment Score with Federal Measure Sets Focused on Ambulatory Care ]]+Table1[[#This Row],[Alignment Score with National Hospital Measure Sets]]+Table1[[#This Row],[Alignment Score with National Hospital and Ambulatory Measure Sets]]+Table1[[#This Row],[Alignment Score with Select State Measure Sets]]</f>
        <v>1</v>
      </c>
      <c r="AV55" s="274">
        <f>COUNTIF(Table1[[#This Row],[SIM Aligned ACO Measure Set]:[Behavioral Health Measure Set - Substance Use Treatment]],"*yes*")</f>
        <v>1</v>
      </c>
      <c r="AW55" s="169">
        <f>COUNTIF(Table1[[#This Row],[
CMMI Comprehensive Primary Care Plus (CPC+)]:[
CMS Merit-based Incentive Payment System (MIPS) - General Practice/Family Practice, Internal Medicine, and Pediatrics]],"*yes*")</f>
        <v>0</v>
      </c>
      <c r="AX55" s="274">
        <f>COUNTIF(Table1[[#This Row],[
CMS Hospital Value-Based Purchasing]:[
Joint Commission Accountability Measure List]],"*yes*")</f>
        <v>0</v>
      </c>
      <c r="AY55" s="274">
        <f>COUNTIF(Table1[[#This Row],[
Catalyst for Payment Reform Employer-Purchaser Measure Set]],"*yes*")</f>
        <v>0</v>
      </c>
      <c r="AZ55" s="274">
        <f>COUNTIF(Table1[[#This Row],[
Medi-Cal P4P Measure Set
]:[
Washington State Common Measure Set for Health Care Quality and Cost 
]],"*yes*")</f>
        <v>0</v>
      </c>
      <c r="BA55" s="269" t="s">
        <v>2278</v>
      </c>
      <c r="BB55" s="269"/>
      <c r="BC55" s="269"/>
      <c r="BD55" s="269"/>
      <c r="BE55" s="269"/>
      <c r="BF55" s="269"/>
      <c r="BG55" s="274"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2017]],13,FALSE))=TRUE,"",VLOOKUP(Table1[[#This Row],[NQF Number]],Table48[[#All],[NQF '#]:[Washington State Common Measure Set for Health Care Quality and Cost
Version Date: CY 2017]],13,FALSE)))))</f>
        <v/>
      </c>
      <c r="BH55" s="274"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2017]],14,FALSE))=TRUE,"",VLOOKUP(Table1[[#This Row],[NQF Number]],Table48[[#All],[NQF '#]:[Washington State Common Measure Set for Health Care Quality and Cost
Version Date: CY 2017]],14,FALSE)))))</f>
        <v/>
      </c>
      <c r="BI55" s="274"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2017]],15,FALSE))=TRUE,"",VLOOKUP(Table1[[#This Row],[NQF Number]],Table48[[#All],[NQF '#]:[Washington State Common Measure Set for Health Care Quality and Cost
Version Date: CY 2017]],15,FALSE)))))</f>
        <v/>
      </c>
      <c r="BJ55" s="274"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2017]],16,FALSE))=TRUE,"",VLOOKUP(Table1[[#This Row],[NQF Number]],Table48[[#All],[NQF '#]:[Washington State Common Measure Set for Health Care Quality and Cost
Version Date: CY 2017]],16,FALSE)))))</f>
        <v/>
      </c>
      <c r="BK55" s="274"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2017]],17,FALSE))=TRUE,"",VLOOKUP(Table1[[#This Row],[NQF Number]],Table48[[#All],[NQF '#]:[Washington State Common Measure Set for Health Care Quality and Cost
Version Date: CY 2017]],17,FALSE)))))</f>
        <v/>
      </c>
      <c r="BL55"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2017]],18,FALSE))=TRUE,"",VLOOKUP(Table1[[#This Row],[NQF Number]],Table48[[#All],[NQF '#]:[Washington State Common Measure Set for Health Care Quality and Cost
Version Date: CY 2017]],18,FALSE)))))</f>
        <v/>
      </c>
      <c r="BM55" s="274"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2017]],19,FALSE))=TRUE,"",VLOOKUP(Table1[[#This Row],[NQF Number]],Table48[[#All],[NQF '#]:[Washington State Common Measure Set for Health Care Quality and Cost
Version Date: CY 2017]],19,FALSE)))))</f>
        <v/>
      </c>
      <c r="BN55" s="274"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2017]],22,FALSE))=TRUE,"",VLOOKUP(Table1[[#This Row],[NQF Number]],Table48[[#All],[NQF '#]:[Washington State Common Measure Set for Health Care Quality and Cost
Version Date: CY 2017]],22,FALSE)))))</f>
        <v/>
      </c>
      <c r="BO55" s="274"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2017]],23,FALSE))=TRUE,"",VLOOKUP(Table1[[#This Row],[NQF Number]],Table48[[#All],[NQF '#]:[Washington State Common Measure Set for Health Care Quality and Cost
Version Date: CY 2017]],23,FALSE)))))</f>
        <v/>
      </c>
      <c r="BP55" s="274"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2017]],24,FALSE))=TRUE,"",VLOOKUP(Table1[[#This Row],[NQF Number]],Table48[[#All],[NQF '#]:[Washington State Common Measure Set for Health Care Quality and Cost
Version Date: CY 2017]],24,FALSE)))))</f>
        <v/>
      </c>
      <c r="BQ55" s="274"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2017]],20,FALSE))=TRUE,"",VLOOKUP(Table1[[#This Row],[NQF Number]],Table48[[#All],[NQF '#]:[Washington State Common Measure Set for Health Care Quality and Cost
Version Date: CY 2017]],20,FALSE)))))</f>
        <v/>
      </c>
      <c r="BR55" s="274"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2017]],21,FALSE))=TRUE,"",VLOOKUP(Table1[[#This Row],[NQF Number]],Table48[[#All],[NQF '#]:[Washington State Common Measure Set for Health Care Quality and Cost
Version Date: CY 2017]],21,FALSE)))))</f>
        <v/>
      </c>
      <c r="BS55" s="274"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2017]],26,FALSE))=TRUE,"",VLOOKUP(Table1[[#This Row],[NQF Number]],Table48[[#All],[NQF '#]:[Washington State Common Measure Set for Health Care Quality and Cost
Version Date: CY 2017]],26,FALSE)))))</f>
        <v/>
      </c>
      <c r="BT55" s="274"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2017]],25,FALSE))=TRUE,"",VLOOKUP(Table1[[#This Row],[NQF Number]],Table48[[#All],[NQF '#]:[Washington State Common Measure Set for Health Care Quality and Cost
Version Date: CY 2017]],25,FALSE)))))</f>
        <v/>
      </c>
      <c r="BU55" s="274"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2017]],27,FALSE))=TRUE,"",VLOOKUP(Table1[[#This Row],[NQF Number]],Table48[[#All],[NQF '#]:[Washington State Common Measure Set for Health Care Quality and Cost
Version Date: CY 2017]],27,FALSE)))))</f>
        <v/>
      </c>
      <c r="BV55" s="274"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2017]],28,FALSE))=TRUE,"",VLOOKUP(Table1[[#This Row],[NQF Number]],Table48[[#All],[NQF '#]:[Washington State Common Measure Set for Health Care Quality and Cost
Version Date: CY 2017]],28,FALSE)))))</f>
        <v/>
      </c>
      <c r="BW55" s="274"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2017]],29,FALSE))=TRUE,"",VLOOKUP(Table1[[#This Row],[NQF Number]],Table48[[#All],[NQF '#]:[Washington State Common Measure Set for Health Care Quality and Cost
Version Date: CY 2017]],29,FALSE)))))</f>
        <v/>
      </c>
      <c r="BX55" s="274"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2017]],31,FALSE))=TRUE,"",VLOOKUP(Table1[[#This Row],[NQF Number]],Table48[[#All],[NQF '#]:[Washington State Common Measure Set for Health Care Quality and Cost
Version Date: CY 2017]],31,FALSE)))))</f>
        <v/>
      </c>
      <c r="BY55" s="274"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2017]],32,FALSE))=TRUE,"",VLOOKUP(Table1[[#This Row],[NQF Number]],Table48[[#All],[NQF '#]:[Washington State Common Measure Set for Health Care Quality and Cost
Version Date: CY 2017]],32,FALSE)))))</f>
        <v/>
      </c>
    </row>
    <row r="56" spans="1:77" ht="113.25" customHeight="1">
      <c r="A56" s="161">
        <v>51</v>
      </c>
      <c r="B56" s="268" t="str">
        <f>INDEX(Table48[[#All],[Measure Name]],MATCH(Table1[[#This Row],[NQF Number]],Table48[[#All],[NQF '#]],0))</f>
        <v>Skilled Nursing Facility 30-Day All-Cause Readmission Measure (SNFRM)</v>
      </c>
      <c r="C56" s="267" t="s">
        <v>1603</v>
      </c>
      <c r="D56" s="269" t="str">
        <f>INDEX(Table48[[#All],[Steward]],MATCH(Table1[[#This Row],[NQF Number]],Table48[[#All],[NQF '#]],0))</f>
        <v>Centers for Medicare &amp; Medicaid Services</v>
      </c>
      <c r="E56" s="270" t="str">
        <f>IF(INDEX(Table48[[#All],[CMS Number]],MATCH(Table1[[#This Row],[NQF Number]],Table48[[#All],[NQF '#]],0))=0,"",INDEX(Table48[[#All],[CMS Number]],MATCH(Table1[[#This Row],[NQF Number]],Table48[[#All],[NQF '#]],0)))</f>
        <v/>
      </c>
      <c r="F56" s="270" t="str">
        <f>INDEX(Table48[[#All],[Description]],MATCH(Table1[[#This Row],[NQF Number]],Table48[[#All],[NQF '#]],0))</f>
        <v>This measure estimates the risk-standardized rate of all-cause, unplanned, hospital readmissions for patients who have been admitted to a Skilled Nursing Facility (SNF) (Medicare fee-for-service [FFS] beneficiaries) within 30 days of discharge from their prior proximal hospitalization. The prior proximal hospitalization is defined as an admission to an IPPS, CAH, or a psychiatric hospital. The measure is based on data for 12 months of SNF admissions. 
A risk-adjusted readmission rate for each facility is calculated as follows:
Step 1: Calculate the standardized risk ratio of the predicted number of readmissions at the facility divided by the expected number of readmissions for the same patients if treated at the average facility. The magnitude of the risk-standardized ratio is the indicator of a facility’s effects on readmission rates. 
Step 2: The standardized risk ratio is then multiplied by the mean rate of readmission in the population (i.e., all Medicare FFS patients included in the measure) to generate the facility-level standardized readmission rate. 
For this measure, readmissions that are usually for planned procedures are excluded. Please refer to the Appendix, Tables 1 - 5 for a list of planned procedures.
The measure specifications are designed to harmonize with CMS’ hospital-wide readmission (HWR) measure to the greatest extent possible. The HWR (NQF #1789) estimates the hospital-level, risk-standardize rate of unplanned, all-cause readmissions within 30 days of a hospital discharge and uses the same 30-day risk window as the SNFRM.</v>
      </c>
      <c r="G56" s="271" t="str">
        <f>INDEX(Table48[[#All],[Domain]],MATCH(Table1[[#This Row],[NQF Number]],Table48[[#All],[NQF '#]],0))</f>
        <v>Post-Acute/Long-Term Care</v>
      </c>
      <c r="H56" s="217" t="str">
        <f>INDEX(Table48[[#All],[Condition]],MATCH(Table1[[#This Row],[NQF Number]],Table48[[#All],[NQF '#]],0))</f>
        <v>Patient Safety</v>
      </c>
      <c r="I56" s="271" t="str">
        <f>INDEX(Table48[[#All],[Measure Type]],MATCH(Table1[[#This Row],[NQF Number]],Table48[[#All],[NQF '#]],0))</f>
        <v>Outcome</v>
      </c>
      <c r="J56" s="271" t="str">
        <f>INDEX(Table48[[#All],[Populations]],MATCH(Table1[[#This Row],[NQF Number]],Table48[[#All],[NQF '#]],0))</f>
        <v>Older Adult</v>
      </c>
      <c r="K56" s="271" t="str">
        <f>INDEX(Table48[[#All],[Data Source]],MATCH(Table1[[#This Row],[NQF Number]],Table48[[#All],[NQF '#]],0))</f>
        <v>Claims</v>
      </c>
      <c r="L56" s="269"/>
      <c r="M56" s="269"/>
      <c r="N56" s="274"/>
      <c r="O56" s="283" t="s">
        <v>3018</v>
      </c>
      <c r="P56" s="272">
        <f>SUM(Table1[[#This Row],[Set A]:[Set J]])</f>
        <v>0</v>
      </c>
      <c r="Q56" s="273"/>
      <c r="R56" s="273"/>
      <c r="S56" s="273"/>
      <c r="T56" s="273"/>
      <c r="U56" s="273"/>
      <c r="V56" s="273"/>
      <c r="W56" s="273"/>
      <c r="X56" s="273"/>
      <c r="Y56" s="273"/>
      <c r="Z56" s="273"/>
      <c r="AA56" s="273"/>
      <c r="AB56" s="273"/>
      <c r="AC56" s="273"/>
      <c r="AD56" s="273"/>
      <c r="AE56" s="273"/>
      <c r="AF56" s="273"/>
      <c r="AG56" s="273"/>
      <c r="AH56" s="273"/>
      <c r="AI56" s="273"/>
      <c r="AJ56" s="273"/>
      <c r="AK56" s="269">
        <f>IF(Table1[[#This Row],[Criterion A]]="yes",2,IF(Table1[[#This Row],[Criterion A]]="somewhat",1,0))</f>
        <v>0</v>
      </c>
      <c r="AL56" s="269">
        <f>IF(Table1[[#This Row],[Criterion B]]="yes",2,IF(Table1[[#This Row],[Criterion B]]="somewhat",1,0))</f>
        <v>0</v>
      </c>
      <c r="AM56" s="269">
        <f>IF(Table1[[#This Row],[Criterion C]]="yes",2,IF(Table1[[#This Row],[Criterion C]]="somewhat",1,0))</f>
        <v>0</v>
      </c>
      <c r="AN56" s="269">
        <f>IF(Table1[[#This Row],[Criterion D]]="yes",2,IF(Table1[[#This Row],[Criterion D]]="somewhat",1,0))</f>
        <v>0</v>
      </c>
      <c r="AO56" s="269">
        <f>IF(Table1[[#This Row],[Criterion E]]="yes",2,IF(Table1[[#This Row],[Criterion E]]="somewhat",1,0))</f>
        <v>0</v>
      </c>
      <c r="AP56" s="269">
        <f>IF(Table1[[#This Row],[Criterion F]]="yes",2,IF(Table1[[#This Row],[Criterion F]]="somewhat",1,0))</f>
        <v>0</v>
      </c>
      <c r="AQ56" s="269">
        <f>IF(Table1[[#This Row],[Criterion G]]="yes",2,IF(Table1[[#This Row],[Criterion G]]="somewhat",1,0))</f>
        <v>0</v>
      </c>
      <c r="AR56" s="269">
        <f>IF(Table1[[#This Row],[Criterion H]]="yes",2,IF(Table1[[#This Row],[Criterion H]]="somewhat",1,0))</f>
        <v>0</v>
      </c>
      <c r="AS56" s="269">
        <f>IF(Table1[[#This Row],[Criterion I]]="yes",2,IF(Table1[[#This Row],[Criterion I]]="somewhat",1,0))</f>
        <v>0</v>
      </c>
      <c r="AT56" s="269">
        <f>IF(Table1[[#This Row],[Criterion J]]="yes",2,IF(Table1[[#This Row],[Criterion J]]="somewhat",1,0))</f>
        <v>0</v>
      </c>
      <c r="AU56" s="274">
        <f>Table1[[#This Row],[Alignment Score with Commercial and State Measure Sets]]+Table1[[#This Row],[Alignment Score with Federal Measure Sets Focused on Ambulatory Care ]]+Table1[[#This Row],[Alignment Score with National Hospital Measure Sets]]+Table1[[#This Row],[Alignment Score with National Hospital and Ambulatory Measure Sets]]+Table1[[#This Row],[Alignment Score with Select State Measure Sets]]</f>
        <v>2</v>
      </c>
      <c r="AV56" s="274">
        <f>COUNTIF(Table1[[#This Row],[SIM Aligned ACO Measure Set]:[Behavioral Health Measure Set - Substance Use Treatment]],"*yes*")</f>
        <v>1</v>
      </c>
      <c r="AW56" s="169">
        <f>COUNTIF(Table1[[#This Row],[
CMMI Comprehensive Primary Care Plus (CPC+)]:[
CMS Merit-based Incentive Payment System (MIPS) - General Practice/Family Practice, Internal Medicine, and Pediatrics]],"*yes*")</f>
        <v>1</v>
      </c>
      <c r="AX56" s="274">
        <f>COUNTIF(Table1[[#This Row],[
CMS Hospital Value-Based Purchasing]:[
Joint Commission Accountability Measure List]],"*yes*")</f>
        <v>0</v>
      </c>
      <c r="AY56" s="274">
        <f>COUNTIF(Table1[[#This Row],[
Catalyst for Payment Reform Employer-Purchaser Measure Set]],"*yes*")</f>
        <v>0</v>
      </c>
      <c r="AZ56" s="274">
        <f>COUNTIF(Table1[[#This Row],[
Medi-Cal P4P Measure Set
]:[
Washington State Common Measure Set for Health Care Quality and Cost 
]],"*yes*")</f>
        <v>0</v>
      </c>
      <c r="BA56" s="269" t="s">
        <v>2278</v>
      </c>
      <c r="BB56" s="269"/>
      <c r="BC56" s="269"/>
      <c r="BD56" s="269"/>
      <c r="BE56" s="269"/>
      <c r="BF56" s="269"/>
      <c r="BG56" s="274"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2017]],13,FALSE))=TRUE,"",VLOOKUP(Table1[[#This Row],[NQF Number]],Table48[[#All],[NQF '#]:[Washington State Common Measure Set for Health Care Quality and Cost
Version Date: CY 2017]],13,FALSE)))))</f>
        <v/>
      </c>
      <c r="BH56" s="274"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2017]],14,FALSE))=TRUE,"",VLOOKUP(Table1[[#This Row],[NQF Number]],Table48[[#All],[NQF '#]:[Washington State Common Measure Set for Health Care Quality and Cost
Version Date: CY 2017]],14,FALSE)))))</f>
        <v/>
      </c>
      <c r="BI56" s="274"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2017]],15,FALSE))=TRUE,"",VLOOKUP(Table1[[#This Row],[NQF Number]],Table48[[#All],[NQF '#]:[Washington State Common Measure Set for Health Care Quality and Cost
Version Date: CY 2017]],15,FALSE)))))</f>
        <v/>
      </c>
      <c r="BJ56" s="274"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2017]],16,FALSE))=TRUE,"",VLOOKUP(Table1[[#This Row],[NQF Number]],Table48[[#All],[NQF '#]:[Washington State Common Measure Set for Health Care Quality and Cost
Version Date: CY 2017]],16,FALSE)))))</f>
        <v/>
      </c>
      <c r="BK56" s="274"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2017]],17,FALSE))=TRUE,"",VLOOKUP(Table1[[#This Row],[NQF Number]],Table48[[#All],[NQF '#]:[Washington State Common Measure Set for Health Care Quality and Cost
Version Date: CY 2017]],17,FALSE)))))</f>
        <v/>
      </c>
      <c r="BL56"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2017]],18,FALSE))=TRUE,"",VLOOKUP(Table1[[#This Row],[NQF Number]],Table48[[#All],[NQF '#]:[Washington State Common Measure Set for Health Care Quality and Cost
Version Date: CY 2017]],18,FALSE)))))</f>
        <v/>
      </c>
      <c r="BM56" s="274"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2017]],19,FALSE))=TRUE,"",VLOOKUP(Table1[[#This Row],[NQF Number]],Table48[[#All],[NQF '#]:[Washington State Common Measure Set for Health Care Quality and Cost
Version Date: CY 2017]],19,FALSE)))))</f>
        <v/>
      </c>
      <c r="BN56" s="274"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2017]],22,FALSE))=TRUE,"",VLOOKUP(Table1[[#This Row],[NQF Number]],Table48[[#All],[NQF '#]:[Washington State Common Measure Set for Health Care Quality and Cost
Version Date: CY 2017]],22,FALSE)))))</f>
        <v/>
      </c>
      <c r="BO56" s="274"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2017]],23,FALSE))=TRUE,"",VLOOKUP(Table1[[#This Row],[NQF Number]],Table48[[#All],[NQF '#]:[Washington State Common Measure Set for Health Care Quality and Cost
Version Date: CY 2017]],23,FALSE)))))</f>
        <v>Yes (ACO-35 adapted)</v>
      </c>
      <c r="BP56" s="274"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2017]],24,FALSE))=TRUE,"",VLOOKUP(Table1[[#This Row],[NQF Number]],Table48[[#All],[NQF '#]:[Washington State Common Measure Set for Health Care Quality and Cost
Version Date: CY 2017]],24,FALSE)))))</f>
        <v/>
      </c>
      <c r="BQ56" s="274"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2017]],20,FALSE))=TRUE,"",VLOOKUP(Table1[[#This Row],[NQF Number]],Table48[[#All],[NQF '#]:[Washington State Common Measure Set for Health Care Quality and Cost
Version Date: CY 2017]],20,FALSE)))))</f>
        <v/>
      </c>
      <c r="BR56" s="274"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2017]],21,FALSE))=TRUE,"",VLOOKUP(Table1[[#This Row],[NQF Number]],Table48[[#All],[NQF '#]:[Washington State Common Measure Set for Health Care Quality and Cost
Version Date: CY 2017]],21,FALSE)))))</f>
        <v/>
      </c>
      <c r="BS56" s="274"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2017]],26,FALSE))=TRUE,"",VLOOKUP(Table1[[#This Row],[NQF Number]],Table48[[#All],[NQF '#]:[Washington State Common Measure Set for Health Care Quality and Cost
Version Date: CY 2017]],26,FALSE)))))</f>
        <v/>
      </c>
      <c r="BT56" s="274"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2017]],25,FALSE))=TRUE,"",VLOOKUP(Table1[[#This Row],[NQF Number]],Table48[[#All],[NQF '#]:[Washington State Common Measure Set for Health Care Quality and Cost
Version Date: CY 2017]],25,FALSE)))))</f>
        <v/>
      </c>
      <c r="BU56" s="274"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2017]],27,FALSE))=TRUE,"",VLOOKUP(Table1[[#This Row],[NQF Number]],Table48[[#All],[NQF '#]:[Washington State Common Measure Set for Health Care Quality and Cost
Version Date: CY 2017]],27,FALSE)))))</f>
        <v/>
      </c>
      <c r="BV56" s="274"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2017]],28,FALSE))=TRUE,"",VLOOKUP(Table1[[#This Row],[NQF Number]],Table48[[#All],[NQF '#]:[Washington State Common Measure Set for Health Care Quality and Cost
Version Date: CY 2017]],28,FALSE)))))</f>
        <v/>
      </c>
      <c r="BW56" s="274"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2017]],29,FALSE))=TRUE,"",VLOOKUP(Table1[[#This Row],[NQF Number]],Table48[[#All],[NQF '#]:[Washington State Common Measure Set for Health Care Quality and Cost
Version Date: CY 2017]],29,FALSE)))))</f>
        <v/>
      </c>
      <c r="BX56" s="274"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2017]],31,FALSE))=TRUE,"",VLOOKUP(Table1[[#This Row],[NQF Number]],Table48[[#All],[NQF '#]:[Washington State Common Measure Set for Health Care Quality and Cost
Version Date: CY 2017]],31,FALSE)))))</f>
        <v/>
      </c>
      <c r="BY56" s="274"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2017]],32,FALSE))=TRUE,"",VLOOKUP(Table1[[#This Row],[NQF Number]],Table48[[#All],[NQF '#]:[Washington State Common Measure Set for Health Care Quality and Cost
Version Date: CY 2017]],32,FALSE)))))</f>
        <v/>
      </c>
    </row>
    <row r="57" spans="1:77" ht="132.94999999999999" customHeight="1">
      <c r="A57" s="161">
        <v>52</v>
      </c>
      <c r="B57" s="268" t="s">
        <v>2945</v>
      </c>
      <c r="C57" s="267" t="s">
        <v>2944</v>
      </c>
      <c r="D57" s="269" t="s">
        <v>2502</v>
      </c>
      <c r="E57" s="270"/>
      <c r="F57" s="270" t="s">
        <v>2946</v>
      </c>
      <c r="G57" s="271" t="s">
        <v>2398</v>
      </c>
      <c r="H57" s="217" t="s">
        <v>2411</v>
      </c>
      <c r="I57" s="271" t="s">
        <v>2396</v>
      </c>
      <c r="J57" s="271" t="s">
        <v>2397</v>
      </c>
      <c r="K57" s="271" t="s">
        <v>5</v>
      </c>
      <c r="L57" s="269"/>
      <c r="M57" s="269"/>
      <c r="N57" s="274"/>
      <c r="O57" s="283" t="s">
        <v>3019</v>
      </c>
      <c r="P57" s="272">
        <f>SUM(Table1[[#This Row],[Set A]:[Set J]])</f>
        <v>0</v>
      </c>
      <c r="Q57" s="273"/>
      <c r="R57" s="273"/>
      <c r="S57" s="273"/>
      <c r="T57" s="273"/>
      <c r="U57" s="273"/>
      <c r="V57" s="273"/>
      <c r="W57" s="273"/>
      <c r="X57" s="273"/>
      <c r="Y57" s="273"/>
      <c r="Z57" s="273"/>
      <c r="AA57" s="273"/>
      <c r="AB57" s="273"/>
      <c r="AC57" s="273"/>
      <c r="AD57" s="273"/>
      <c r="AE57" s="273"/>
      <c r="AF57" s="273"/>
      <c r="AG57" s="273"/>
      <c r="AH57" s="273"/>
      <c r="AI57" s="273"/>
      <c r="AJ57" s="273"/>
      <c r="AK57" s="269">
        <f>IF(Table1[[#This Row],[Criterion A]]="yes",2,IF(Table1[[#This Row],[Criterion A]]="somewhat",1,0))</f>
        <v>0</v>
      </c>
      <c r="AL57" s="269">
        <f>IF(Table1[[#This Row],[Criterion B]]="yes",2,IF(Table1[[#This Row],[Criterion B]]="somewhat",1,0))</f>
        <v>0</v>
      </c>
      <c r="AM57" s="269">
        <f>IF(Table1[[#This Row],[Criterion C]]="yes",2,IF(Table1[[#This Row],[Criterion C]]="somewhat",1,0))</f>
        <v>0</v>
      </c>
      <c r="AN57" s="269">
        <f>IF(Table1[[#This Row],[Criterion D]]="yes",2,IF(Table1[[#This Row],[Criterion D]]="somewhat",1,0))</f>
        <v>0</v>
      </c>
      <c r="AO57" s="269">
        <f>IF(Table1[[#This Row],[Criterion E]]="yes",2,IF(Table1[[#This Row],[Criterion E]]="somewhat",1,0))</f>
        <v>0</v>
      </c>
      <c r="AP57" s="269">
        <f>IF(Table1[[#This Row],[Criterion F]]="yes",2,IF(Table1[[#This Row],[Criterion F]]="somewhat",1,0))</f>
        <v>0</v>
      </c>
      <c r="AQ57" s="269">
        <f>IF(Table1[[#This Row],[Criterion G]]="yes",2,IF(Table1[[#This Row],[Criterion G]]="somewhat",1,0))</f>
        <v>0</v>
      </c>
      <c r="AR57" s="269">
        <f>IF(Table1[[#This Row],[Criterion H]]="yes",2,IF(Table1[[#This Row],[Criterion H]]="somewhat",1,0))</f>
        <v>0</v>
      </c>
      <c r="AS57" s="269">
        <f>IF(Table1[[#This Row],[Criterion I]]="yes",2,IF(Table1[[#This Row],[Criterion I]]="somewhat",1,0))</f>
        <v>0</v>
      </c>
      <c r="AT57" s="269">
        <f>IF(Table1[[#This Row],[Criterion J]]="yes",2,IF(Table1[[#This Row],[Criterion J]]="somewhat",1,0))</f>
        <v>0</v>
      </c>
      <c r="AU57" s="274">
        <f>Table1[[#This Row],[Alignment Score with Commercial and State Measure Sets]]+Table1[[#This Row],[Alignment Score with Federal Measure Sets Focused on Ambulatory Care ]]+Table1[[#This Row],[Alignment Score with National Hospital Measure Sets]]+Table1[[#This Row],[Alignment Score with National Hospital and Ambulatory Measure Sets]]+Table1[[#This Row],[Alignment Score with Select State Measure Sets]]</f>
        <v>1</v>
      </c>
      <c r="AV57" s="274">
        <f>COUNTIF(Table1[[#This Row],[SIM Aligned ACO Measure Set]:[Behavioral Health Measure Set - Substance Use Treatment]],"*yes*")</f>
        <v>1</v>
      </c>
      <c r="AW57" s="169">
        <f>COUNTIF(Table1[[#This Row],[
CMMI Comprehensive Primary Care Plus (CPC+)]:[
CMS Merit-based Incentive Payment System (MIPS) - General Practice/Family Practice, Internal Medicine, and Pediatrics]],"*yes*")</f>
        <v>0</v>
      </c>
      <c r="AX57" s="274">
        <f>COUNTIF(Table1[[#This Row],[
CMS Hospital Value-Based Purchasing]:[
Joint Commission Accountability Measure List]],"*yes*")</f>
        <v>0</v>
      </c>
      <c r="AY57" s="274">
        <f>COUNTIF(Table1[[#This Row],[
Catalyst for Payment Reform Employer-Purchaser Measure Set]],"*yes*")</f>
        <v>0</v>
      </c>
      <c r="AZ57" s="274">
        <f>COUNTIF(Table1[[#This Row],[
Medi-Cal P4P Measure Set
]:[
Washington State Common Measure Set for Health Care Quality and Cost 
]],"*yes*")</f>
        <v>0</v>
      </c>
      <c r="BA57" s="269"/>
      <c r="BB57" s="269"/>
      <c r="BC57" s="269"/>
      <c r="BD57" s="269"/>
      <c r="BE57" s="271" t="s">
        <v>2278</v>
      </c>
      <c r="BF57" s="271"/>
      <c r="BG57" s="274"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2017]],13,FALSE))=TRUE,"",VLOOKUP(Table1[[#This Row],[NQF Number]],Table48[[#All],[NQF '#]:[Washington State Common Measure Set for Health Care Quality and Cost
Version Date: CY 2017]],13,FALSE)))))</f>
        <v>Not Found</v>
      </c>
      <c r="BH57" s="274"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2017]],14,FALSE))=TRUE,"",VLOOKUP(Table1[[#This Row],[NQF Number]],Table48[[#All],[NQF '#]:[Washington State Common Measure Set for Health Care Quality and Cost
Version Date: CY 2017]],14,FALSE)))))</f>
        <v>Not Found</v>
      </c>
      <c r="BI57" s="274"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2017]],15,FALSE))=TRUE,"",VLOOKUP(Table1[[#This Row],[NQF Number]],Table48[[#All],[NQF '#]:[Washington State Common Measure Set for Health Care Quality and Cost
Version Date: CY 2017]],15,FALSE)))))</f>
        <v>Not Found</v>
      </c>
      <c r="BJ57" s="274"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2017]],16,FALSE))=TRUE,"",VLOOKUP(Table1[[#This Row],[NQF Number]],Table48[[#All],[NQF '#]:[Washington State Common Measure Set for Health Care Quality and Cost
Version Date: CY 2017]],16,FALSE)))))</f>
        <v>Not Found</v>
      </c>
      <c r="BK57" s="274"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2017]],17,FALSE))=TRUE,"",VLOOKUP(Table1[[#This Row],[NQF Number]],Table48[[#All],[NQF '#]:[Washington State Common Measure Set for Health Care Quality and Cost
Version Date: CY 2017]],17,FALSE)))))</f>
        <v>Not Found</v>
      </c>
      <c r="BL57"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2017]],18,FALSE))=TRUE,"",VLOOKUP(Table1[[#This Row],[NQF Number]],Table48[[#All],[NQF '#]:[Washington State Common Measure Set for Health Care Quality and Cost
Version Date: CY 2017]],18,FALSE)))))</f>
        <v>Not Found</v>
      </c>
      <c r="BM57" s="274"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2017]],19,FALSE))=TRUE,"",VLOOKUP(Table1[[#This Row],[NQF Number]],Table48[[#All],[NQF '#]:[Washington State Common Measure Set for Health Care Quality and Cost
Version Date: CY 2017]],19,FALSE)))))</f>
        <v>Not Found</v>
      </c>
      <c r="BN57" s="274"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2017]],22,FALSE))=TRUE,"",VLOOKUP(Table1[[#This Row],[NQF Number]],Table48[[#All],[NQF '#]:[Washington State Common Measure Set for Health Care Quality and Cost
Version Date: CY 2017]],22,FALSE)))))</f>
        <v>Not Found</v>
      </c>
      <c r="BO57" s="274"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2017]],23,FALSE))=TRUE,"",VLOOKUP(Table1[[#This Row],[NQF Number]],Table48[[#All],[NQF '#]:[Washington State Common Measure Set for Health Care Quality and Cost
Version Date: CY 2017]],23,FALSE)))))</f>
        <v>Not Found</v>
      </c>
      <c r="BP57" s="274"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2017]],24,FALSE))=TRUE,"",VLOOKUP(Table1[[#This Row],[NQF Number]],Table48[[#All],[NQF '#]:[Washington State Common Measure Set for Health Care Quality and Cost
Version Date: CY 2017]],24,FALSE)))))</f>
        <v>Not Found</v>
      </c>
      <c r="BQ57" s="274"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2017]],20,FALSE))=TRUE,"",VLOOKUP(Table1[[#This Row],[NQF Number]],Table48[[#All],[NQF '#]:[Washington State Common Measure Set for Health Care Quality and Cost
Version Date: CY 2017]],20,FALSE)))))</f>
        <v>Not Found</v>
      </c>
      <c r="BR57" s="274"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2017]],21,FALSE))=TRUE,"",VLOOKUP(Table1[[#This Row],[NQF Number]],Table48[[#All],[NQF '#]:[Washington State Common Measure Set for Health Care Quality and Cost
Version Date: CY 2017]],21,FALSE)))))</f>
        <v>Not Found</v>
      </c>
      <c r="BS57" s="274"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2017]],26,FALSE))=TRUE,"",VLOOKUP(Table1[[#This Row],[NQF Number]],Table48[[#All],[NQF '#]:[Washington State Common Measure Set for Health Care Quality and Cost
Version Date: CY 2017]],26,FALSE)))))</f>
        <v>Not Found</v>
      </c>
      <c r="BT57" s="274"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2017]],25,FALSE))=TRUE,"",VLOOKUP(Table1[[#This Row],[NQF Number]],Table48[[#All],[NQF '#]:[Washington State Common Measure Set for Health Care Quality and Cost
Version Date: CY 2017]],25,FALSE)))))</f>
        <v>Not Found</v>
      </c>
      <c r="BU57" s="274"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2017]],27,FALSE))=TRUE,"",VLOOKUP(Table1[[#This Row],[NQF Number]],Table48[[#All],[NQF '#]:[Washington State Common Measure Set for Health Care Quality and Cost
Version Date: CY 2017]],27,FALSE)))))</f>
        <v>Not Found</v>
      </c>
      <c r="BV57" s="274"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2017]],28,FALSE))=TRUE,"",VLOOKUP(Table1[[#This Row],[NQF Number]],Table48[[#All],[NQF '#]:[Washington State Common Measure Set for Health Care Quality and Cost
Version Date: CY 2017]],28,FALSE)))))</f>
        <v>Not Found</v>
      </c>
      <c r="BW57" s="274"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2017]],29,FALSE))=TRUE,"",VLOOKUP(Table1[[#This Row],[NQF Number]],Table48[[#All],[NQF '#]:[Washington State Common Measure Set for Health Care Quality and Cost
Version Date: CY 2017]],29,FALSE)))))</f>
        <v>Not Found</v>
      </c>
      <c r="BX57" s="274"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2017]],31,FALSE))=TRUE,"",VLOOKUP(Table1[[#This Row],[NQF Number]],Table48[[#All],[NQF '#]:[Washington State Common Measure Set for Health Care Quality and Cost
Version Date: CY 2017]],31,FALSE)))))</f>
        <v>Not Found</v>
      </c>
      <c r="BY57" s="274"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2017]],32,FALSE))=TRUE,"",VLOOKUP(Table1[[#This Row],[NQF Number]],Table48[[#All],[NQF '#]:[Washington State Common Measure Set for Health Care Quality and Cost
Version Date: CY 2017]],32,FALSE)))))</f>
        <v>Not Found</v>
      </c>
    </row>
    <row r="58" spans="1:77" ht="132.94999999999999" customHeight="1">
      <c r="A58" s="222">
        <v>53</v>
      </c>
      <c r="B58" s="268" t="s">
        <v>1531</v>
      </c>
      <c r="C58" s="267" t="s">
        <v>103</v>
      </c>
      <c r="D58" s="269" t="s">
        <v>2230</v>
      </c>
      <c r="E58" s="270" t="str">
        <f>IF(INDEX(Table48[[#All],[CMS Number]],MATCH(Table1[[#This Row],[NQF Number]],Table48[[#All],[NQF '#]],0))=0,"",INDEX(Table48[[#All],[CMS Number]],MATCH(Table1[[#This Row],[NQF Number]],Table48[[#All],[NQF '#]],0)))</f>
        <v/>
      </c>
      <c r="F58" s="270" t="s">
        <v>2206</v>
      </c>
      <c r="G58" s="271" t="s">
        <v>2430</v>
      </c>
      <c r="H58" s="217" t="s">
        <v>2413</v>
      </c>
      <c r="I58" s="271" t="s">
        <v>2402</v>
      </c>
      <c r="J58" s="271" t="s">
        <v>2403</v>
      </c>
      <c r="K58" s="271" t="s">
        <v>5</v>
      </c>
      <c r="L58" s="269"/>
      <c r="M58" s="269"/>
      <c r="N58" s="271"/>
      <c r="O58" s="283" t="s">
        <v>3020</v>
      </c>
      <c r="P58" s="272">
        <f>SUM(Table1[[#This Row],[Set A]:[Set J]])</f>
        <v>0</v>
      </c>
      <c r="Q58" s="273"/>
      <c r="R58" s="273"/>
      <c r="S58" s="273"/>
      <c r="T58" s="273"/>
      <c r="U58" s="273"/>
      <c r="V58" s="273"/>
      <c r="W58" s="273"/>
      <c r="X58" s="273"/>
      <c r="Y58" s="273"/>
      <c r="Z58" s="273"/>
      <c r="AA58" s="273"/>
      <c r="AB58" s="273"/>
      <c r="AC58" s="273"/>
      <c r="AD58" s="273"/>
      <c r="AE58" s="273"/>
      <c r="AF58" s="273"/>
      <c r="AG58" s="273"/>
      <c r="AH58" s="273"/>
      <c r="AI58" s="273"/>
      <c r="AJ58" s="273"/>
      <c r="AK58" s="269">
        <f>IF(Table1[[#This Row],[Criterion A]]="yes",2,IF(Table1[[#This Row],[Criterion A]]="somewhat",1,0))</f>
        <v>0</v>
      </c>
      <c r="AL58" s="269">
        <f>IF(Table1[[#This Row],[Criterion B]]="yes",2,IF(Table1[[#This Row],[Criterion B]]="somewhat",1,0))</f>
        <v>0</v>
      </c>
      <c r="AM58" s="269">
        <f>IF(Table1[[#This Row],[Criterion C]]="yes",2,IF(Table1[[#This Row],[Criterion C]]="somewhat",1,0))</f>
        <v>0</v>
      </c>
      <c r="AN58" s="269">
        <f>IF(Table1[[#This Row],[Criterion D]]="yes",2,IF(Table1[[#This Row],[Criterion D]]="somewhat",1,0))</f>
        <v>0</v>
      </c>
      <c r="AO58" s="269">
        <f>IF(Table1[[#This Row],[Criterion E]]="yes",2,IF(Table1[[#This Row],[Criterion E]]="somewhat",1,0))</f>
        <v>0</v>
      </c>
      <c r="AP58" s="269">
        <f>IF(Table1[[#This Row],[Criterion F]]="yes",2,IF(Table1[[#This Row],[Criterion F]]="somewhat",1,0))</f>
        <v>0</v>
      </c>
      <c r="AQ58" s="269">
        <f>IF(Table1[[#This Row],[Criterion G]]="yes",2,IF(Table1[[#This Row],[Criterion G]]="somewhat",1,0))</f>
        <v>0</v>
      </c>
      <c r="AR58" s="269">
        <f>IF(Table1[[#This Row],[Criterion H]]="yes",2,IF(Table1[[#This Row],[Criterion H]]="somewhat",1,0))</f>
        <v>0</v>
      </c>
      <c r="AS58" s="269">
        <f>IF(Table1[[#This Row],[Criterion I]]="yes",2,IF(Table1[[#This Row],[Criterion I]]="somewhat",1,0))</f>
        <v>0</v>
      </c>
      <c r="AT58" s="269">
        <f>IF(Table1[[#This Row],[Criterion J]]="yes",2,IF(Table1[[#This Row],[Criterion J]]="somewhat",1,0))</f>
        <v>0</v>
      </c>
      <c r="AU58" s="274">
        <f>Table1[[#This Row],[Alignment Score with Commercial and State Measure Sets]]+Table1[[#This Row],[Alignment Score with Federal Measure Sets Focused on Ambulatory Care ]]+Table1[[#This Row],[Alignment Score with National Hospital Measure Sets]]+Table1[[#This Row],[Alignment Score with National Hospital and Ambulatory Measure Sets]]+Table1[[#This Row],[Alignment Score with Select State Measure Sets]]</f>
        <v>3</v>
      </c>
      <c r="AV58" s="274">
        <f>COUNTIF(Table1[[#This Row],[SIM Aligned ACO Measure Set]:[Behavioral Health Measure Set - Substance Use Treatment]],"*yes*")</f>
        <v>2</v>
      </c>
      <c r="AW58" s="169">
        <f>COUNTIF(Table1[[#This Row],[
CMMI Comprehensive Primary Care Plus (CPC+)]:[
CMS Merit-based Incentive Payment System (MIPS) - General Practice/Family Practice, Internal Medicine, and Pediatrics]],"*yes*")</f>
        <v>0</v>
      </c>
      <c r="AX58" s="274">
        <f>COUNTIF(Table1[[#This Row],[
CMS Hospital Value-Based Purchasing]:[
Joint Commission Accountability Measure List]],"*yes*")</f>
        <v>0</v>
      </c>
      <c r="AY58" s="274">
        <f>COUNTIF(Table1[[#This Row],[
Catalyst for Payment Reform Employer-Purchaser Measure Set]],"*yes*")</f>
        <v>0</v>
      </c>
      <c r="AZ58" s="274">
        <f>COUNTIF(Table1[[#This Row],[
Medi-Cal P4P Measure Set
]:[
Washington State Common Measure Set for Health Care Quality and Cost 
]],"*yes*")</f>
        <v>1</v>
      </c>
      <c r="BA58" s="269" t="s">
        <v>2278</v>
      </c>
      <c r="BB58" s="269"/>
      <c r="BC58" s="269" t="s">
        <v>2278</v>
      </c>
      <c r="BD58" s="269"/>
      <c r="BE58" s="269"/>
      <c r="BF58" s="271"/>
      <c r="BG58" s="274"/>
      <c r="BH58" s="274"/>
      <c r="BI58" s="274"/>
      <c r="BJ58" s="274"/>
      <c r="BK58" s="274"/>
      <c r="BL58"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2017]],18,FALSE))=TRUE,"",VLOOKUP(Table1[[#This Row],[NQF Number]],Table48[[#All],[NQF '#]:[Washington State Common Measure Set for Health Care Quality and Cost
Version Date: CY 2017]],18,FALSE)))))</f>
        <v>No NQF Number</v>
      </c>
      <c r="BM58" s="274"/>
      <c r="BN58" s="274"/>
      <c r="BO58" s="274"/>
      <c r="BP58" s="274"/>
      <c r="BQ58" s="274"/>
      <c r="BR58" s="274"/>
      <c r="BS58" s="274"/>
      <c r="BT58" s="274"/>
      <c r="BU58" s="274"/>
      <c r="BV58" s="274"/>
      <c r="BW58" s="274"/>
      <c r="BX58" s="274"/>
      <c r="BY58" s="274" t="s">
        <v>1</v>
      </c>
    </row>
    <row r="59" spans="1:77" ht="132.94999999999999" customHeight="1">
      <c r="A59" s="161">
        <v>54</v>
      </c>
      <c r="B59" s="268" t="s">
        <v>2110</v>
      </c>
      <c r="C59" s="267" t="s">
        <v>103</v>
      </c>
      <c r="D59" s="269" t="s">
        <v>2502</v>
      </c>
      <c r="E59" s="270" t="str">
        <f>IF(INDEX(Table48[[#All],[CMS Number]],MATCH(Table1[[#This Row],[NQF Number]],Table48[[#All],[NQF '#]],0))=0,"",INDEX(Table48[[#All],[CMS Number]],MATCH(Table1[[#This Row],[NQF Number]],Table48[[#All],[NQF '#]],0)))</f>
        <v/>
      </c>
      <c r="F59" s="270" t="s">
        <v>1760</v>
      </c>
      <c r="G59" s="271" t="s">
        <v>2405</v>
      </c>
      <c r="H59" s="217" t="s">
        <v>103</v>
      </c>
      <c r="I59" s="271" t="s">
        <v>2396</v>
      </c>
      <c r="J59" s="271" t="s">
        <v>2441</v>
      </c>
      <c r="K59" s="271" t="s">
        <v>5</v>
      </c>
      <c r="L59" s="269"/>
      <c r="M59" s="269"/>
      <c r="N59" s="271"/>
      <c r="O59" s="283" t="s">
        <v>3021</v>
      </c>
      <c r="P59" s="272">
        <f>SUM(Table1[[#This Row],[Set A]:[Set J]])</f>
        <v>0</v>
      </c>
      <c r="Q59" s="273"/>
      <c r="R59" s="273"/>
      <c r="S59" s="273"/>
      <c r="T59" s="273"/>
      <c r="U59" s="273"/>
      <c r="V59" s="273"/>
      <c r="W59" s="273"/>
      <c r="X59" s="273"/>
      <c r="Y59" s="273"/>
      <c r="Z59" s="273"/>
      <c r="AA59" s="273"/>
      <c r="AB59" s="273"/>
      <c r="AC59" s="273"/>
      <c r="AD59" s="273"/>
      <c r="AE59" s="273"/>
      <c r="AF59" s="273"/>
      <c r="AG59" s="273"/>
      <c r="AH59" s="273"/>
      <c r="AI59" s="273"/>
      <c r="AJ59" s="273"/>
      <c r="AK59" s="269">
        <f>IF(Table1[[#This Row],[Criterion A]]="yes",2,IF(Table1[[#This Row],[Criterion A]]="somewhat",1,0))</f>
        <v>0</v>
      </c>
      <c r="AL59" s="269">
        <f>IF(Table1[[#This Row],[Criterion B]]="yes",2,IF(Table1[[#This Row],[Criterion B]]="somewhat",1,0))</f>
        <v>0</v>
      </c>
      <c r="AM59" s="269">
        <f>IF(Table1[[#This Row],[Criterion C]]="yes",2,IF(Table1[[#This Row],[Criterion C]]="somewhat",1,0))</f>
        <v>0</v>
      </c>
      <c r="AN59" s="269">
        <f>IF(Table1[[#This Row],[Criterion D]]="yes",2,IF(Table1[[#This Row],[Criterion D]]="somewhat",1,0))</f>
        <v>0</v>
      </c>
      <c r="AO59" s="269">
        <f>IF(Table1[[#This Row],[Criterion E]]="yes",2,IF(Table1[[#This Row],[Criterion E]]="somewhat",1,0))</f>
        <v>0</v>
      </c>
      <c r="AP59" s="269">
        <f>IF(Table1[[#This Row],[Criterion F]]="yes",2,IF(Table1[[#This Row],[Criterion F]]="somewhat",1,0))</f>
        <v>0</v>
      </c>
      <c r="AQ59" s="269">
        <f>IF(Table1[[#This Row],[Criterion G]]="yes",2,IF(Table1[[#This Row],[Criterion G]]="somewhat",1,0))</f>
        <v>0</v>
      </c>
      <c r="AR59" s="269">
        <f>IF(Table1[[#This Row],[Criterion H]]="yes",2,IF(Table1[[#This Row],[Criterion H]]="somewhat",1,0))</f>
        <v>0</v>
      </c>
      <c r="AS59" s="269">
        <f>IF(Table1[[#This Row],[Criterion I]]="yes",2,IF(Table1[[#This Row],[Criterion I]]="somewhat",1,0))</f>
        <v>0</v>
      </c>
      <c r="AT59" s="269">
        <f>IF(Table1[[#This Row],[Criterion J]]="yes",2,IF(Table1[[#This Row],[Criterion J]]="somewhat",1,0))</f>
        <v>0</v>
      </c>
      <c r="AU59" s="274">
        <f>Table1[[#This Row],[Alignment Score with Commercial and State Measure Sets]]+Table1[[#This Row],[Alignment Score with Federal Measure Sets Focused on Ambulatory Care ]]+Table1[[#This Row],[Alignment Score with National Hospital Measure Sets]]+Table1[[#This Row],[Alignment Score with National Hospital and Ambulatory Measure Sets]]+Table1[[#This Row],[Alignment Score with Select State Measure Sets]]</f>
        <v>7</v>
      </c>
      <c r="AV59" s="274">
        <f>COUNTIF(Table1[[#This Row],[SIM Aligned ACO Measure Set]:[Behavioral Health Measure Set - Substance Use Treatment]],"*yes*")</f>
        <v>2</v>
      </c>
      <c r="AW59" s="169">
        <f>COUNTIF(Table1[[#This Row],[
CMMI Comprehensive Primary Care Plus (CPC+)]:[
CMS Merit-based Incentive Payment System (MIPS) - General Practice/Family Practice, Internal Medicine, and Pediatrics]],"*yes*")</f>
        <v>1</v>
      </c>
      <c r="AX59" s="274">
        <f>COUNTIF(Table1[[#This Row],[
CMS Hospital Value-Based Purchasing]:[
Joint Commission Accountability Measure List]],"*yes*")</f>
        <v>0</v>
      </c>
      <c r="AY59" s="274">
        <f>COUNTIF(Table1[[#This Row],[
Catalyst for Payment Reform Employer-Purchaser Measure Set]],"*yes*")</f>
        <v>0</v>
      </c>
      <c r="AZ59" s="274">
        <f>COUNTIF(Table1[[#This Row],[
Medi-Cal P4P Measure Set
]:[
Washington State Common Measure Set for Health Care Quality and Cost 
]],"*yes*")</f>
        <v>4</v>
      </c>
      <c r="BA59" s="269" t="s">
        <v>2278</v>
      </c>
      <c r="BB59" s="269"/>
      <c r="BC59" s="269" t="s">
        <v>2278</v>
      </c>
      <c r="BD59" s="269"/>
      <c r="BE59" s="269"/>
      <c r="BF59" s="271"/>
      <c r="BG59" s="274"/>
      <c r="BH59" s="274"/>
      <c r="BI59" s="274" t="s">
        <v>1</v>
      </c>
      <c r="BJ59" s="274"/>
      <c r="BK59" s="274"/>
      <c r="BL59"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2017]],18,FALSE))=TRUE,"",VLOOKUP(Table1[[#This Row],[NQF Number]],Table48[[#All],[NQF '#]:[Washington State Common Measure Set for Health Care Quality and Cost
Version Date: CY 2017]],18,FALSE)))))</f>
        <v>No NQF Number</v>
      </c>
      <c r="BM59" s="274"/>
      <c r="BN59" s="274"/>
      <c r="BO59" s="274"/>
      <c r="BP59" s="274"/>
      <c r="BQ59" s="274"/>
      <c r="BR59" s="274"/>
      <c r="BS59" s="274"/>
      <c r="BT59" s="274"/>
      <c r="BU59" s="274" t="s">
        <v>2306</v>
      </c>
      <c r="BV59" s="274" t="s">
        <v>1</v>
      </c>
      <c r="BW59" s="274" t="s">
        <v>1</v>
      </c>
      <c r="BX59" s="274" t="s">
        <v>1</v>
      </c>
      <c r="BY59" s="274"/>
    </row>
    <row r="60" spans="1:77" ht="132.94999999999999" customHeight="1">
      <c r="A60" s="161">
        <v>55</v>
      </c>
      <c r="B60" s="268" t="s">
        <v>2309</v>
      </c>
      <c r="C60" s="267" t="s">
        <v>103</v>
      </c>
      <c r="D60" s="269" t="s">
        <v>2502</v>
      </c>
      <c r="E60" s="270" t="str">
        <f>IF(INDEX(Table48[[#All],[CMS Number]],MATCH(Table1[[#This Row],[NQF Number]],Table48[[#All],[NQF '#]],0))=0,"",INDEX(Table48[[#All],[CMS Number]],MATCH(Table1[[#This Row],[NQF Number]],Table48[[#All],[NQF '#]],0)))</f>
        <v/>
      </c>
      <c r="F60" s="270" t="s">
        <v>2958</v>
      </c>
      <c r="G60" s="271" t="s">
        <v>2405</v>
      </c>
      <c r="H60" s="217" t="s">
        <v>2404</v>
      </c>
      <c r="I60" s="271" t="s">
        <v>2396</v>
      </c>
      <c r="J60" s="271" t="s">
        <v>2403</v>
      </c>
      <c r="K60" s="35" t="s">
        <v>3044</v>
      </c>
      <c r="L60" s="269"/>
      <c r="M60" s="269"/>
      <c r="N60" s="269"/>
      <c r="O60" s="283" t="s">
        <v>3022</v>
      </c>
      <c r="P60" s="272">
        <f>SUM(Table1[[#This Row],[Set A]:[Set J]])</f>
        <v>0</v>
      </c>
      <c r="Q60" s="273"/>
      <c r="R60" s="273"/>
      <c r="S60" s="273"/>
      <c r="T60" s="273"/>
      <c r="U60" s="273"/>
      <c r="V60" s="273"/>
      <c r="W60" s="273"/>
      <c r="X60" s="273"/>
      <c r="Y60" s="273"/>
      <c r="Z60" s="273"/>
      <c r="AA60" s="273"/>
      <c r="AB60" s="273"/>
      <c r="AC60" s="273"/>
      <c r="AD60" s="273"/>
      <c r="AE60" s="273"/>
      <c r="AF60" s="273"/>
      <c r="AG60" s="273"/>
      <c r="AH60" s="273"/>
      <c r="AI60" s="273"/>
      <c r="AJ60" s="273"/>
      <c r="AK60" s="269">
        <f>IF(Table1[[#This Row],[Criterion A]]="yes",2,IF(Table1[[#This Row],[Criterion A]]="somewhat",1,0))</f>
        <v>0</v>
      </c>
      <c r="AL60" s="269">
        <f>IF(Table1[[#This Row],[Criterion B]]="yes",2,IF(Table1[[#This Row],[Criterion B]]="somewhat",1,0))</f>
        <v>0</v>
      </c>
      <c r="AM60" s="269">
        <f>IF(Table1[[#This Row],[Criterion C]]="yes",2,IF(Table1[[#This Row],[Criterion C]]="somewhat",1,0))</f>
        <v>0</v>
      </c>
      <c r="AN60" s="269">
        <f>IF(Table1[[#This Row],[Criterion D]]="yes",2,IF(Table1[[#This Row],[Criterion D]]="somewhat",1,0))</f>
        <v>0</v>
      </c>
      <c r="AO60" s="269">
        <f>IF(Table1[[#This Row],[Criterion E]]="yes",2,IF(Table1[[#This Row],[Criterion E]]="somewhat",1,0))</f>
        <v>0</v>
      </c>
      <c r="AP60" s="269">
        <f>IF(Table1[[#This Row],[Criterion F]]="yes",2,IF(Table1[[#This Row],[Criterion F]]="somewhat",1,0))</f>
        <v>0</v>
      </c>
      <c r="AQ60" s="269">
        <f>IF(Table1[[#This Row],[Criterion G]]="yes",2,IF(Table1[[#This Row],[Criterion G]]="somewhat",1,0))</f>
        <v>0</v>
      </c>
      <c r="AR60" s="269">
        <f>IF(Table1[[#This Row],[Criterion H]]="yes",2,IF(Table1[[#This Row],[Criterion H]]="somewhat",1,0))</f>
        <v>0</v>
      </c>
      <c r="AS60" s="269">
        <f>IF(Table1[[#This Row],[Criterion I]]="yes",2,IF(Table1[[#This Row],[Criterion I]]="somewhat",1,0))</f>
        <v>0</v>
      </c>
      <c r="AT60" s="269">
        <f>IF(Table1[[#This Row],[Criterion J]]="yes",2,IF(Table1[[#This Row],[Criterion J]]="somewhat",1,0))</f>
        <v>0</v>
      </c>
      <c r="AU60" s="274">
        <f>Table1[[#This Row],[Alignment Score with Commercial and State Measure Sets]]+Table1[[#This Row],[Alignment Score with Federal Measure Sets Focused on Ambulatory Care ]]+Table1[[#This Row],[Alignment Score with National Hospital Measure Sets]]+Table1[[#This Row],[Alignment Score with National Hospital and Ambulatory Measure Sets]]+Table1[[#This Row],[Alignment Score with Select State Measure Sets]]</f>
        <v>6</v>
      </c>
      <c r="AV60" s="274">
        <f>COUNTIF(Table1[[#This Row],[SIM Aligned ACO Measure Set]:[Behavioral Health Measure Set - Substance Use Treatment]],"*yes*")</f>
        <v>2</v>
      </c>
      <c r="AW60" s="169">
        <f>COUNTIF(Table1[[#This Row],[
CMMI Comprehensive Primary Care Plus (CPC+)]:[
CMS Merit-based Incentive Payment System (MIPS) - General Practice/Family Practice, Internal Medicine, and Pediatrics]],"*yes*")</f>
        <v>2</v>
      </c>
      <c r="AX60" s="274">
        <f>COUNTIF(Table1[[#This Row],[
CMS Hospital Value-Based Purchasing]:[
Joint Commission Accountability Measure List]],"*yes*")</f>
        <v>0</v>
      </c>
      <c r="AY60" s="274">
        <f>COUNTIF(Table1[[#This Row],[
Catalyst for Payment Reform Employer-Purchaser Measure Set]],"*yes*")</f>
        <v>0</v>
      </c>
      <c r="AZ60" s="274">
        <f>COUNTIF(Table1[[#This Row],[
Medi-Cal P4P Measure Set
]:[
Washington State Common Measure Set for Health Care Quality and Cost 
]],"*yes*")</f>
        <v>2</v>
      </c>
      <c r="BA60" s="269" t="s">
        <v>2274</v>
      </c>
      <c r="BB60" s="269"/>
      <c r="BC60" s="35" t="s">
        <v>3051</v>
      </c>
      <c r="BD60" s="269"/>
      <c r="BE60" s="269"/>
      <c r="BF60" s="269"/>
      <c r="BG60" s="274"/>
      <c r="BH60" s="274"/>
      <c r="BI60" s="274"/>
      <c r="BJ60" s="274" t="s">
        <v>1</v>
      </c>
      <c r="BK60" s="274"/>
      <c r="BL60"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2017]],18,FALSE))=TRUE,"",VLOOKUP(Table1[[#This Row],[NQF Number]],Table48[[#All],[NQF '#]:[Washington State Common Measure Set for Health Care Quality and Cost
Version Date: CY 2017]],18,FALSE)))))</f>
        <v>No NQF Number</v>
      </c>
      <c r="BM60" s="274" t="s">
        <v>1</v>
      </c>
      <c r="BN60" s="274"/>
      <c r="BO60" s="274"/>
      <c r="BP60" s="274"/>
      <c r="BQ60" s="274"/>
      <c r="BR60" s="274"/>
      <c r="BS60" s="274"/>
      <c r="BT60" s="274"/>
      <c r="BU60" s="274" t="s">
        <v>2306</v>
      </c>
      <c r="BV60" s="274"/>
      <c r="BW60" s="274"/>
      <c r="BX60" s="274"/>
      <c r="BY60" s="274" t="s">
        <v>1</v>
      </c>
    </row>
    <row r="61" spans="1:77" ht="132.94999999999999" customHeight="1">
      <c r="A61" s="222">
        <v>56</v>
      </c>
      <c r="B61" s="268" t="s">
        <v>1172</v>
      </c>
      <c r="C61" s="267" t="s">
        <v>103</v>
      </c>
      <c r="D61" s="269" t="s">
        <v>2489</v>
      </c>
      <c r="E61" s="270" t="str">
        <f>IF(INDEX(Table48[[#All],[CMS Number]],MATCH(Table1[[#This Row],[NQF Number]],Table48[[#All],[NQF '#]],0))=0,"",INDEX(Table48[[#All],[CMS Number]],MATCH(Table1[[#This Row],[NQF Number]],Table48[[#All],[NQF '#]],0)))</f>
        <v/>
      </c>
      <c r="F61" s="270" t="s">
        <v>2243</v>
      </c>
      <c r="G61" s="271" t="s">
        <v>2959</v>
      </c>
      <c r="H61" s="217" t="s">
        <v>2411</v>
      </c>
      <c r="I61" s="271" t="s">
        <v>2396</v>
      </c>
      <c r="J61" s="271" t="s">
        <v>2403</v>
      </c>
      <c r="K61" s="35" t="s">
        <v>3044</v>
      </c>
      <c r="L61" s="269"/>
      <c r="M61" s="269"/>
      <c r="N61" s="271"/>
      <c r="O61" s="288" t="s">
        <v>3023</v>
      </c>
      <c r="P61" s="272">
        <f>SUM(Table1[[#This Row],[Set A]:[Set J]])</f>
        <v>0</v>
      </c>
      <c r="Q61" s="273"/>
      <c r="R61" s="273"/>
      <c r="S61" s="273"/>
      <c r="T61" s="273"/>
      <c r="U61" s="273"/>
      <c r="V61" s="273"/>
      <c r="W61" s="273"/>
      <c r="X61" s="273"/>
      <c r="Y61" s="273"/>
      <c r="Z61" s="273"/>
      <c r="AA61" s="273"/>
      <c r="AB61" s="273"/>
      <c r="AC61" s="273"/>
      <c r="AD61" s="273"/>
      <c r="AE61" s="273"/>
      <c r="AF61" s="273"/>
      <c r="AG61" s="273"/>
      <c r="AH61" s="273"/>
      <c r="AI61" s="273"/>
      <c r="AJ61" s="273"/>
      <c r="AK61" s="269">
        <f>IF(Table1[[#This Row],[Criterion A]]="yes",2,IF(Table1[[#This Row],[Criterion A]]="somewhat",1,0))</f>
        <v>0</v>
      </c>
      <c r="AL61" s="269">
        <f>IF(Table1[[#This Row],[Criterion B]]="yes",2,IF(Table1[[#This Row],[Criterion B]]="somewhat",1,0))</f>
        <v>0</v>
      </c>
      <c r="AM61" s="269">
        <f>IF(Table1[[#This Row],[Criterion C]]="yes",2,IF(Table1[[#This Row],[Criterion C]]="somewhat",1,0))</f>
        <v>0</v>
      </c>
      <c r="AN61" s="269">
        <f>IF(Table1[[#This Row],[Criterion D]]="yes",2,IF(Table1[[#This Row],[Criterion D]]="somewhat",1,0))</f>
        <v>0</v>
      </c>
      <c r="AO61" s="269">
        <f>IF(Table1[[#This Row],[Criterion E]]="yes",2,IF(Table1[[#This Row],[Criterion E]]="somewhat",1,0))</f>
        <v>0</v>
      </c>
      <c r="AP61" s="269">
        <f>IF(Table1[[#This Row],[Criterion F]]="yes",2,IF(Table1[[#This Row],[Criterion F]]="somewhat",1,0))</f>
        <v>0</v>
      </c>
      <c r="AQ61" s="269">
        <f>IF(Table1[[#This Row],[Criterion G]]="yes",2,IF(Table1[[#This Row],[Criterion G]]="somewhat",1,0))</f>
        <v>0</v>
      </c>
      <c r="AR61" s="269">
        <f>IF(Table1[[#This Row],[Criterion H]]="yes",2,IF(Table1[[#This Row],[Criterion H]]="somewhat",1,0))</f>
        <v>0</v>
      </c>
      <c r="AS61" s="269">
        <f>IF(Table1[[#This Row],[Criterion I]]="yes",2,IF(Table1[[#This Row],[Criterion I]]="somewhat",1,0))</f>
        <v>0</v>
      </c>
      <c r="AT61" s="269">
        <f>IF(Table1[[#This Row],[Criterion J]]="yes",2,IF(Table1[[#This Row],[Criterion J]]="somewhat",1,0))</f>
        <v>0</v>
      </c>
      <c r="AU61" s="274">
        <f>Table1[[#This Row],[Alignment Score with Commercial and State Measure Sets]]+Table1[[#This Row],[Alignment Score with Federal Measure Sets Focused on Ambulatory Care ]]+Table1[[#This Row],[Alignment Score with National Hospital Measure Sets]]+Table1[[#This Row],[Alignment Score with National Hospital and Ambulatory Measure Sets]]+Table1[[#This Row],[Alignment Score with Select State Measure Sets]]</f>
        <v>1</v>
      </c>
      <c r="AV61" s="274">
        <f>COUNTIF(Table1[[#This Row],[SIM Aligned ACO Measure Set]:[Behavioral Health Measure Set - Substance Use Treatment]],"*yes*")</f>
        <v>1</v>
      </c>
      <c r="AW61" s="169">
        <f>COUNTIF(Table1[[#This Row],[
CMMI Comprehensive Primary Care Plus (CPC+)]:[
CMS Merit-based Incentive Payment System (MIPS) - General Practice/Family Practice, Internal Medicine, and Pediatrics]],"*yes*")</f>
        <v>0</v>
      </c>
      <c r="AX61" s="274">
        <f>COUNTIF(Table1[[#This Row],[
CMS Hospital Value-Based Purchasing]:[
Joint Commission Accountability Measure List]],"*yes*")</f>
        <v>0</v>
      </c>
      <c r="AY61" s="274">
        <f>COUNTIF(Table1[[#This Row],[
Catalyst for Payment Reform Employer-Purchaser Measure Set]],"*yes*")</f>
        <v>0</v>
      </c>
      <c r="AZ61" s="274">
        <f>COUNTIF(Table1[[#This Row],[
Medi-Cal P4P Measure Set
]:[
Washington State Common Measure Set for Health Care Quality and Cost 
]],"*yes*")</f>
        <v>0</v>
      </c>
      <c r="BA61" s="269"/>
      <c r="BB61" s="269"/>
      <c r="BC61" s="269"/>
      <c r="BD61" s="269"/>
      <c r="BE61" s="271" t="s">
        <v>2274</v>
      </c>
      <c r="BF61" s="271"/>
      <c r="BG61" s="274"/>
      <c r="BH61" s="274"/>
      <c r="BI61" s="274"/>
      <c r="BJ61" s="274"/>
      <c r="BK61" s="274"/>
      <c r="BL61"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2017]],18,FALSE))=TRUE,"",VLOOKUP(Table1[[#This Row],[NQF Number]],Table48[[#All],[NQF '#]:[Washington State Common Measure Set for Health Care Quality and Cost
Version Date: CY 2017]],18,FALSE)))))</f>
        <v>No NQF Number</v>
      </c>
      <c r="BM61" s="274"/>
      <c r="BN61" s="274"/>
      <c r="BO61" s="274"/>
      <c r="BP61" s="274"/>
      <c r="BQ61" s="274"/>
      <c r="BR61" s="274"/>
      <c r="BS61" s="274"/>
      <c r="BT61" s="274"/>
      <c r="BU61" s="274"/>
      <c r="BV61" s="274"/>
      <c r="BW61" s="274"/>
      <c r="BX61" s="274"/>
      <c r="BY61" s="274"/>
    </row>
    <row r="62" spans="1:77" ht="132.94999999999999" customHeight="1">
      <c r="A62" s="161">
        <v>57</v>
      </c>
      <c r="B62" s="268" t="s">
        <v>425</v>
      </c>
      <c r="C62" s="267" t="s">
        <v>103</v>
      </c>
      <c r="D62" s="269" t="s">
        <v>2502</v>
      </c>
      <c r="E62" s="270" t="str">
        <f>IF(INDEX(Table48[[#All],[CMS Number]],MATCH(Table1[[#This Row],[NQF Number]],Table48[[#All],[NQF '#]],0))=0,"",INDEX(Table48[[#All],[CMS Number]],MATCH(Table1[[#This Row],[NQF Number]],Table48[[#All],[NQF '#]],0)))</f>
        <v/>
      </c>
      <c r="F62" s="270" t="s">
        <v>1761</v>
      </c>
      <c r="G62" s="271" t="s">
        <v>2430</v>
      </c>
      <c r="H62" s="217" t="s">
        <v>2417</v>
      </c>
      <c r="I62" s="271" t="s">
        <v>2402</v>
      </c>
      <c r="J62" s="271" t="s">
        <v>2397</v>
      </c>
      <c r="K62" s="271" t="s">
        <v>5</v>
      </c>
      <c r="L62" s="269"/>
      <c r="M62" s="269"/>
      <c r="N62" s="271"/>
      <c r="O62" s="283" t="s">
        <v>3024</v>
      </c>
      <c r="P62" s="272">
        <f>SUM(Table1[[#This Row],[Set A]:[Set J]])</f>
        <v>0</v>
      </c>
      <c r="Q62" s="273"/>
      <c r="R62" s="273"/>
      <c r="S62" s="273"/>
      <c r="T62" s="273"/>
      <c r="U62" s="273"/>
      <c r="V62" s="273"/>
      <c r="W62" s="273"/>
      <c r="X62" s="273"/>
      <c r="Y62" s="273"/>
      <c r="Z62" s="273"/>
      <c r="AA62" s="273"/>
      <c r="AB62" s="273"/>
      <c r="AC62" s="273"/>
      <c r="AD62" s="273"/>
      <c r="AE62" s="273"/>
      <c r="AF62" s="273"/>
      <c r="AG62" s="273"/>
      <c r="AH62" s="273"/>
      <c r="AI62" s="273"/>
      <c r="AJ62" s="273"/>
      <c r="AK62" s="269">
        <f>IF(Table1[[#This Row],[Criterion A]]="yes",2,IF(Table1[[#This Row],[Criterion A]]="somewhat",1,0))</f>
        <v>0</v>
      </c>
      <c r="AL62" s="269">
        <f>IF(Table1[[#This Row],[Criterion B]]="yes",2,IF(Table1[[#This Row],[Criterion B]]="somewhat",1,0))</f>
        <v>0</v>
      </c>
      <c r="AM62" s="269">
        <f>IF(Table1[[#This Row],[Criterion C]]="yes",2,IF(Table1[[#This Row],[Criterion C]]="somewhat",1,0))</f>
        <v>0</v>
      </c>
      <c r="AN62" s="269">
        <f>IF(Table1[[#This Row],[Criterion D]]="yes",2,IF(Table1[[#This Row],[Criterion D]]="somewhat",1,0))</f>
        <v>0</v>
      </c>
      <c r="AO62" s="269">
        <f>IF(Table1[[#This Row],[Criterion E]]="yes",2,IF(Table1[[#This Row],[Criterion E]]="somewhat",1,0))</f>
        <v>0</v>
      </c>
      <c r="AP62" s="269">
        <f>IF(Table1[[#This Row],[Criterion F]]="yes",2,IF(Table1[[#This Row],[Criterion F]]="somewhat",1,0))</f>
        <v>0</v>
      </c>
      <c r="AQ62" s="269">
        <f>IF(Table1[[#This Row],[Criterion G]]="yes",2,IF(Table1[[#This Row],[Criterion G]]="somewhat",1,0))</f>
        <v>0</v>
      </c>
      <c r="AR62" s="269">
        <f>IF(Table1[[#This Row],[Criterion H]]="yes",2,IF(Table1[[#This Row],[Criterion H]]="somewhat",1,0))</f>
        <v>0</v>
      </c>
      <c r="AS62" s="269">
        <f>IF(Table1[[#This Row],[Criterion I]]="yes",2,IF(Table1[[#This Row],[Criterion I]]="somewhat",1,0))</f>
        <v>0</v>
      </c>
      <c r="AT62" s="269">
        <f>IF(Table1[[#This Row],[Criterion J]]="yes",2,IF(Table1[[#This Row],[Criterion J]]="somewhat",1,0))</f>
        <v>0</v>
      </c>
      <c r="AU62" s="274">
        <f>Table1[[#This Row],[Alignment Score with Commercial and State Measure Sets]]+Table1[[#This Row],[Alignment Score with Federal Measure Sets Focused on Ambulatory Care ]]+Table1[[#This Row],[Alignment Score with National Hospital Measure Sets]]+Table1[[#This Row],[Alignment Score with National Hospital and Ambulatory Measure Sets]]+Table1[[#This Row],[Alignment Score with Select State Measure Sets]]</f>
        <v>5</v>
      </c>
      <c r="AV62" s="274">
        <f>COUNTIF(Table1[[#This Row],[SIM Aligned ACO Measure Set]:[Behavioral Health Measure Set - Substance Use Treatment]],"*yes*")</f>
        <v>2</v>
      </c>
      <c r="AW62" s="169">
        <f>COUNTIF(Table1[[#This Row],[
CMMI Comprehensive Primary Care Plus (CPC+)]:[
CMS Merit-based Incentive Payment System (MIPS) - General Practice/Family Practice, Internal Medicine, and Pediatrics]],"*yes*")</f>
        <v>1</v>
      </c>
      <c r="AX62" s="274">
        <f>COUNTIF(Table1[[#This Row],[
CMS Hospital Value-Based Purchasing]:[
Joint Commission Accountability Measure List]],"*yes*")</f>
        <v>0</v>
      </c>
      <c r="AY62" s="274">
        <f>COUNTIF(Table1[[#This Row],[
Catalyst for Payment Reform Employer-Purchaser Measure Set]],"*yes*")</f>
        <v>0</v>
      </c>
      <c r="AZ62" s="274">
        <f>COUNTIF(Table1[[#This Row],[
Medi-Cal P4P Measure Set
]:[
Washington State Common Measure Set for Health Care Quality and Cost 
]],"*yes*")</f>
        <v>2</v>
      </c>
      <c r="BA62" s="269" t="s">
        <v>2278</v>
      </c>
      <c r="BB62" s="269"/>
      <c r="BC62" s="269" t="s">
        <v>2278</v>
      </c>
      <c r="BD62" s="269"/>
      <c r="BE62" s="269"/>
      <c r="BF62" s="271"/>
      <c r="BG62" s="274"/>
      <c r="BH62" s="274"/>
      <c r="BI62" s="274" t="s">
        <v>1</v>
      </c>
      <c r="BJ62" s="274"/>
      <c r="BK62" s="274"/>
      <c r="BL62"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2017]],18,FALSE))=TRUE,"",VLOOKUP(Table1[[#This Row],[NQF Number]],Table48[[#All],[NQF '#]:[Washington State Common Measure Set for Health Care Quality and Cost
Version Date: CY 2017]],18,FALSE)))))</f>
        <v>No NQF Number</v>
      </c>
      <c r="BM62" s="274"/>
      <c r="BN62" s="274"/>
      <c r="BO62" s="274"/>
      <c r="BP62" s="274"/>
      <c r="BQ62" s="274"/>
      <c r="BR62" s="274"/>
      <c r="BS62" s="274"/>
      <c r="BT62" s="274"/>
      <c r="BU62" s="274" t="s">
        <v>2306</v>
      </c>
      <c r="BV62" s="274"/>
      <c r="BW62" s="274"/>
      <c r="BX62" s="274"/>
      <c r="BY62" s="274" t="s">
        <v>1</v>
      </c>
    </row>
    <row r="63" spans="1:77" ht="132.94999999999999" customHeight="1">
      <c r="A63" s="161">
        <v>58</v>
      </c>
      <c r="B63" s="268" t="s">
        <v>2576</v>
      </c>
      <c r="C63" s="267" t="s">
        <v>103</v>
      </c>
      <c r="D63" s="269" t="s">
        <v>2482</v>
      </c>
      <c r="E63" s="270" t="str">
        <f>IF(INDEX(Table48[[#All],[CMS Number]],MATCH(Table1[[#This Row],[NQF Number]],Table48[[#All],[NQF '#]],0))=0,"",INDEX(Table48[[#All],[CMS Number]],MATCH(Table1[[#This Row],[NQF Number]],Table48[[#All],[NQF '#]],0)))</f>
        <v/>
      </c>
      <c r="F63" s="270" t="s">
        <v>2580</v>
      </c>
      <c r="G63" s="271" t="s">
        <v>2405</v>
      </c>
      <c r="H63" s="217" t="s">
        <v>2411</v>
      </c>
      <c r="I63" s="271" t="s">
        <v>2396</v>
      </c>
      <c r="J63" s="271" t="s">
        <v>2403</v>
      </c>
      <c r="K63" s="271" t="s">
        <v>6</v>
      </c>
      <c r="L63" s="269"/>
      <c r="M63" s="269"/>
      <c r="N63" s="271"/>
      <c r="O63" s="283" t="s">
        <v>3025</v>
      </c>
      <c r="P63" s="272">
        <f>SUM(Table1[[#This Row],[Set A]:[Set J]])</f>
        <v>0</v>
      </c>
      <c r="Q63" s="273"/>
      <c r="R63" s="273"/>
      <c r="S63" s="273"/>
      <c r="T63" s="273"/>
      <c r="U63" s="273"/>
      <c r="V63" s="273"/>
      <c r="W63" s="273"/>
      <c r="X63" s="273"/>
      <c r="Y63" s="273"/>
      <c r="Z63" s="273"/>
      <c r="AA63" s="273"/>
      <c r="AB63" s="273"/>
      <c r="AC63" s="273"/>
      <c r="AD63" s="273"/>
      <c r="AE63" s="273"/>
      <c r="AF63" s="273"/>
      <c r="AG63" s="273"/>
      <c r="AH63" s="273"/>
      <c r="AI63" s="273"/>
      <c r="AJ63" s="273"/>
      <c r="AK63" s="269">
        <f>IF(Table1[[#This Row],[Criterion A]]="yes",2,IF(Table1[[#This Row],[Criterion A]]="somewhat",1,0))</f>
        <v>0</v>
      </c>
      <c r="AL63" s="269">
        <f>IF(Table1[[#This Row],[Criterion B]]="yes",2,IF(Table1[[#This Row],[Criterion B]]="somewhat",1,0))</f>
        <v>0</v>
      </c>
      <c r="AM63" s="269">
        <f>IF(Table1[[#This Row],[Criterion C]]="yes",2,IF(Table1[[#This Row],[Criterion C]]="somewhat",1,0))</f>
        <v>0</v>
      </c>
      <c r="AN63" s="269">
        <f>IF(Table1[[#This Row],[Criterion D]]="yes",2,IF(Table1[[#This Row],[Criterion D]]="somewhat",1,0))</f>
        <v>0</v>
      </c>
      <c r="AO63" s="269">
        <f>IF(Table1[[#This Row],[Criterion E]]="yes",2,IF(Table1[[#This Row],[Criterion E]]="somewhat",1,0))</f>
        <v>0</v>
      </c>
      <c r="AP63" s="269">
        <f>IF(Table1[[#This Row],[Criterion F]]="yes",2,IF(Table1[[#This Row],[Criterion F]]="somewhat",1,0))</f>
        <v>0</v>
      </c>
      <c r="AQ63" s="269">
        <f>IF(Table1[[#This Row],[Criterion G]]="yes",2,IF(Table1[[#This Row],[Criterion G]]="somewhat",1,0))</f>
        <v>0</v>
      </c>
      <c r="AR63" s="269">
        <f>IF(Table1[[#This Row],[Criterion H]]="yes",2,IF(Table1[[#This Row],[Criterion H]]="somewhat",1,0))</f>
        <v>0</v>
      </c>
      <c r="AS63" s="269">
        <f>IF(Table1[[#This Row],[Criterion I]]="yes",2,IF(Table1[[#This Row],[Criterion I]]="somewhat",1,0))</f>
        <v>0</v>
      </c>
      <c r="AT63" s="269">
        <f>IF(Table1[[#This Row],[Criterion J]]="yes",2,IF(Table1[[#This Row],[Criterion J]]="somewhat",1,0))</f>
        <v>0</v>
      </c>
      <c r="AU63" s="274">
        <f>Table1[[#This Row],[Alignment Score with Commercial and State Measure Sets]]+Table1[[#This Row],[Alignment Score with Federal Measure Sets Focused on Ambulatory Care ]]+Table1[[#This Row],[Alignment Score with National Hospital Measure Sets]]+Table1[[#This Row],[Alignment Score with National Hospital and Ambulatory Measure Sets]]+Table1[[#This Row],[Alignment Score with Select State Measure Sets]]</f>
        <v>2</v>
      </c>
      <c r="AV63" s="274">
        <f>COUNTIF(Table1[[#This Row],[SIM Aligned ACO Measure Set]:[Behavioral Health Measure Set - Substance Use Treatment]],"*yes*")</f>
        <v>2</v>
      </c>
      <c r="AW63" s="169">
        <f>COUNTIF(Table1[[#This Row],[
CMMI Comprehensive Primary Care Plus (CPC+)]:[
CMS Merit-based Incentive Payment System (MIPS) - General Practice/Family Practice, Internal Medicine, and Pediatrics]],"*yes*")</f>
        <v>0</v>
      </c>
      <c r="AX63" s="274">
        <f>COUNTIF(Table1[[#This Row],[
CMS Hospital Value-Based Purchasing]:[
Joint Commission Accountability Measure List]],"*yes*")</f>
        <v>0</v>
      </c>
      <c r="AY63" s="274">
        <f>COUNTIF(Table1[[#This Row],[
Catalyst for Payment Reform Employer-Purchaser Measure Set]],"*yes*")</f>
        <v>0</v>
      </c>
      <c r="AZ63" s="274">
        <f>COUNTIF(Table1[[#This Row],[
Medi-Cal P4P Measure Set
]:[
Washington State Common Measure Set for Health Care Quality and Cost 
]],"*yes*")</f>
        <v>0</v>
      </c>
      <c r="BA63" s="269" t="s">
        <v>2278</v>
      </c>
      <c r="BB63" s="269"/>
      <c r="BC63" s="269"/>
      <c r="BD63" s="269" t="s">
        <v>2278</v>
      </c>
      <c r="BE63" s="269"/>
      <c r="BF63" s="271"/>
      <c r="BG63" s="274"/>
      <c r="BH63" s="274"/>
      <c r="BI63" s="274"/>
      <c r="BJ63" s="274"/>
      <c r="BK63" s="274"/>
      <c r="BL63"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2017]],18,FALSE))=TRUE,"",VLOOKUP(Table1[[#This Row],[NQF Number]],Table48[[#All],[NQF '#]:[Washington State Common Measure Set for Health Care Quality and Cost
Version Date: CY 2017]],18,FALSE)))))</f>
        <v>No NQF Number</v>
      </c>
      <c r="BM63" s="274"/>
      <c r="BN63" s="274"/>
      <c r="BO63" s="274"/>
      <c r="BP63" s="274"/>
      <c r="BQ63" s="274"/>
      <c r="BR63" s="274"/>
      <c r="BS63" s="274"/>
      <c r="BT63" s="274"/>
      <c r="BU63" s="274"/>
      <c r="BV63" s="274"/>
      <c r="BW63" s="274"/>
      <c r="BX63" s="274"/>
      <c r="BY63" s="274"/>
    </row>
    <row r="64" spans="1:77" ht="132.94999999999999" customHeight="1">
      <c r="A64" s="222">
        <v>59</v>
      </c>
      <c r="B64" s="268" t="s">
        <v>2276</v>
      </c>
      <c r="C64" s="267" t="s">
        <v>103</v>
      </c>
      <c r="D64" s="269" t="s">
        <v>2502</v>
      </c>
      <c r="E64" s="270" t="str">
        <f>IF(INDEX(Table48[[#All],[CMS Number]],MATCH(Table1[[#This Row],[NQF Number]],Table48[[#All],[NQF '#]],0))=0,"",INDEX(Table48[[#All],[CMS Number]],MATCH(Table1[[#This Row],[NQF Number]],Table48[[#All],[NQF '#]],0)))</f>
        <v/>
      </c>
      <c r="F64" s="270" t="s">
        <v>2227</v>
      </c>
      <c r="G64" s="271" t="s">
        <v>103</v>
      </c>
      <c r="H64" s="217" t="s">
        <v>103</v>
      </c>
      <c r="I64" s="271" t="s">
        <v>2400</v>
      </c>
      <c r="J64" s="271" t="s">
        <v>2441</v>
      </c>
      <c r="K64" s="271" t="s">
        <v>6</v>
      </c>
      <c r="L64" s="269"/>
      <c r="M64" s="269"/>
      <c r="N64" s="274"/>
      <c r="O64" s="283" t="s">
        <v>3026</v>
      </c>
      <c r="P64" s="272">
        <f>SUM(Table1[[#This Row],[Set A]:[Set J]])</f>
        <v>0</v>
      </c>
      <c r="Q64" s="273"/>
      <c r="R64" s="273"/>
      <c r="S64" s="273"/>
      <c r="T64" s="273"/>
      <c r="U64" s="273"/>
      <c r="V64" s="273"/>
      <c r="W64" s="273"/>
      <c r="X64" s="273"/>
      <c r="Y64" s="273"/>
      <c r="Z64" s="273"/>
      <c r="AA64" s="273"/>
      <c r="AB64" s="273"/>
      <c r="AC64" s="273"/>
      <c r="AD64" s="273"/>
      <c r="AE64" s="273"/>
      <c r="AF64" s="273"/>
      <c r="AG64" s="273"/>
      <c r="AH64" s="273"/>
      <c r="AI64" s="273"/>
      <c r="AJ64" s="273"/>
      <c r="AK64" s="269">
        <f>IF(Table1[[#This Row],[Criterion A]]="yes",2,IF(Table1[[#This Row],[Criterion A]]="somewhat",1,0))</f>
        <v>0</v>
      </c>
      <c r="AL64" s="269">
        <f>IF(Table1[[#This Row],[Criterion B]]="yes",2,IF(Table1[[#This Row],[Criterion B]]="somewhat",1,0))</f>
        <v>0</v>
      </c>
      <c r="AM64" s="269">
        <f>IF(Table1[[#This Row],[Criterion C]]="yes",2,IF(Table1[[#This Row],[Criterion C]]="somewhat",1,0))</f>
        <v>0</v>
      </c>
      <c r="AN64" s="269">
        <f>IF(Table1[[#This Row],[Criterion D]]="yes",2,IF(Table1[[#This Row],[Criterion D]]="somewhat",1,0))</f>
        <v>0</v>
      </c>
      <c r="AO64" s="269">
        <f>IF(Table1[[#This Row],[Criterion E]]="yes",2,IF(Table1[[#This Row],[Criterion E]]="somewhat",1,0))</f>
        <v>0</v>
      </c>
      <c r="AP64" s="269">
        <f>IF(Table1[[#This Row],[Criterion F]]="yes",2,IF(Table1[[#This Row],[Criterion F]]="somewhat",1,0))</f>
        <v>0</v>
      </c>
      <c r="AQ64" s="269">
        <f>IF(Table1[[#This Row],[Criterion G]]="yes",2,IF(Table1[[#This Row],[Criterion G]]="somewhat",1,0))</f>
        <v>0</v>
      </c>
      <c r="AR64" s="269">
        <f>IF(Table1[[#This Row],[Criterion H]]="yes",2,IF(Table1[[#This Row],[Criterion H]]="somewhat",1,0))</f>
        <v>0</v>
      </c>
      <c r="AS64" s="269">
        <f>IF(Table1[[#This Row],[Criterion I]]="yes",2,IF(Table1[[#This Row],[Criterion I]]="somewhat",1,0))</f>
        <v>0</v>
      </c>
      <c r="AT64" s="269">
        <f>IF(Table1[[#This Row],[Criterion J]]="yes",2,IF(Table1[[#This Row],[Criterion J]]="somewhat",1,0))</f>
        <v>0</v>
      </c>
      <c r="AU64" s="274">
        <f>Table1[[#This Row],[Alignment Score with Commercial and State Measure Sets]]+Table1[[#This Row],[Alignment Score with Federal Measure Sets Focused on Ambulatory Care ]]+Table1[[#This Row],[Alignment Score with National Hospital Measure Sets]]+Table1[[#This Row],[Alignment Score with National Hospital and Ambulatory Measure Sets]]+Table1[[#This Row],[Alignment Score with Select State Measure Sets]]</f>
        <v>3</v>
      </c>
      <c r="AV64" s="274">
        <f>COUNTIF(Table1[[#This Row],[SIM Aligned ACO Measure Set]:[Behavioral Health Measure Set - Substance Use Treatment]],"*yes*")</f>
        <v>2</v>
      </c>
      <c r="AW64" s="169">
        <f>COUNTIF(Table1[[#This Row],[
CMMI Comprehensive Primary Care Plus (CPC+)]:[
CMS Merit-based Incentive Payment System (MIPS) - General Practice/Family Practice, Internal Medicine, and Pediatrics]],"*yes*")</f>
        <v>0</v>
      </c>
      <c r="AX64" s="274">
        <f>COUNTIF(Table1[[#This Row],[
CMS Hospital Value-Based Purchasing]:[
Joint Commission Accountability Measure List]],"*yes*")</f>
        <v>0</v>
      </c>
      <c r="AY64" s="274">
        <f>COUNTIF(Table1[[#This Row],[
Catalyst for Payment Reform Employer-Purchaser Measure Set]],"*yes*")</f>
        <v>0</v>
      </c>
      <c r="AZ64" s="274">
        <f>COUNTIF(Table1[[#This Row],[
Medi-Cal P4P Measure Set
]:[
Washington State Common Measure Set for Health Care Quality and Cost 
]],"*yes*")</f>
        <v>1</v>
      </c>
      <c r="BA64" s="269" t="s">
        <v>2274</v>
      </c>
      <c r="BB64" s="269"/>
      <c r="BC64" s="269" t="s">
        <v>2278</v>
      </c>
      <c r="BD64" s="269"/>
      <c r="BE64" s="269"/>
      <c r="BF64" s="271"/>
      <c r="BG64" s="274"/>
      <c r="BH64" s="274"/>
      <c r="BI64" s="274"/>
      <c r="BJ64" s="274"/>
      <c r="BK64" s="274"/>
      <c r="BL64"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2017]],18,FALSE))=TRUE,"",VLOOKUP(Table1[[#This Row],[NQF Number]],Table48[[#All],[NQF '#]:[Washington State Common Measure Set for Health Care Quality and Cost
Version Date: CY 2017]],18,FALSE)))))</f>
        <v>No NQF Number</v>
      </c>
      <c r="BM64" s="274"/>
      <c r="BN64" s="274"/>
      <c r="BO64" s="274"/>
      <c r="BP64" s="274"/>
      <c r="BQ64" s="274"/>
      <c r="BR64" s="274"/>
      <c r="BS64" s="274"/>
      <c r="BT64" s="274"/>
      <c r="BU64" s="274"/>
      <c r="BV64" s="274"/>
      <c r="BW64" s="274"/>
      <c r="BX64" s="274" t="s">
        <v>2273</v>
      </c>
      <c r="BY64" s="274"/>
    </row>
    <row r="65" spans="1:77" ht="132.94999999999999" customHeight="1">
      <c r="A65" s="161">
        <v>60</v>
      </c>
      <c r="B65" s="268" t="s">
        <v>2112</v>
      </c>
      <c r="C65" s="267" t="s">
        <v>103</v>
      </c>
      <c r="D65" s="269" t="s">
        <v>2512</v>
      </c>
      <c r="E65" s="270" t="str">
        <f>IF(INDEX(Table48[[#All],[CMS Number]],MATCH(Table1[[#This Row],[NQF Number]],Table48[[#All],[NQF '#]],0))=0,"",INDEX(Table48[[#All],[CMS Number]],MATCH(Table1[[#This Row],[NQF Number]],Table48[[#All],[NQF '#]],0)))</f>
        <v/>
      </c>
      <c r="F65" s="270" t="s">
        <v>2519</v>
      </c>
      <c r="G65" s="271" t="s">
        <v>103</v>
      </c>
      <c r="H65" s="217" t="s">
        <v>103</v>
      </c>
      <c r="I65" s="271" t="s">
        <v>2400</v>
      </c>
      <c r="J65" s="271" t="s">
        <v>103</v>
      </c>
      <c r="K65" s="271" t="s">
        <v>6</v>
      </c>
      <c r="L65" s="269"/>
      <c r="M65" s="269"/>
      <c r="N65" s="274"/>
      <c r="O65" s="283" t="s">
        <v>3027</v>
      </c>
      <c r="P65" s="272">
        <f>SUM(Table1[[#This Row],[Set A]:[Set J]])</f>
        <v>0</v>
      </c>
      <c r="Q65" s="273"/>
      <c r="R65" s="273"/>
      <c r="S65" s="273"/>
      <c r="T65" s="273"/>
      <c r="U65" s="273"/>
      <c r="V65" s="273"/>
      <c r="W65" s="273"/>
      <c r="X65" s="273"/>
      <c r="Y65" s="273"/>
      <c r="Z65" s="273"/>
      <c r="AA65" s="273"/>
      <c r="AB65" s="273"/>
      <c r="AC65" s="273"/>
      <c r="AD65" s="273"/>
      <c r="AE65" s="273"/>
      <c r="AF65" s="273"/>
      <c r="AG65" s="273"/>
      <c r="AH65" s="273"/>
      <c r="AI65" s="273"/>
      <c r="AJ65" s="273"/>
      <c r="AK65" s="269">
        <f>IF(Table1[[#This Row],[Criterion A]]="yes",2,IF(Table1[[#This Row],[Criterion A]]="somewhat",1,0))</f>
        <v>0</v>
      </c>
      <c r="AL65" s="269">
        <f>IF(Table1[[#This Row],[Criterion B]]="yes",2,IF(Table1[[#This Row],[Criterion B]]="somewhat",1,0))</f>
        <v>0</v>
      </c>
      <c r="AM65" s="269">
        <f>IF(Table1[[#This Row],[Criterion C]]="yes",2,IF(Table1[[#This Row],[Criterion C]]="somewhat",1,0))</f>
        <v>0</v>
      </c>
      <c r="AN65" s="269">
        <f>IF(Table1[[#This Row],[Criterion D]]="yes",2,IF(Table1[[#This Row],[Criterion D]]="somewhat",1,0))</f>
        <v>0</v>
      </c>
      <c r="AO65" s="269">
        <f>IF(Table1[[#This Row],[Criterion E]]="yes",2,IF(Table1[[#This Row],[Criterion E]]="somewhat",1,0))</f>
        <v>0</v>
      </c>
      <c r="AP65" s="269">
        <f>IF(Table1[[#This Row],[Criterion F]]="yes",2,IF(Table1[[#This Row],[Criterion F]]="somewhat",1,0))</f>
        <v>0</v>
      </c>
      <c r="AQ65" s="269">
        <f>IF(Table1[[#This Row],[Criterion G]]="yes",2,IF(Table1[[#This Row],[Criterion G]]="somewhat",1,0))</f>
        <v>0</v>
      </c>
      <c r="AR65" s="269">
        <f>IF(Table1[[#This Row],[Criterion H]]="yes",2,IF(Table1[[#This Row],[Criterion H]]="somewhat",1,0))</f>
        <v>0</v>
      </c>
      <c r="AS65" s="269">
        <f>IF(Table1[[#This Row],[Criterion I]]="yes",2,IF(Table1[[#This Row],[Criterion I]]="somewhat",1,0))</f>
        <v>0</v>
      </c>
      <c r="AT65" s="269">
        <f>IF(Table1[[#This Row],[Criterion J]]="yes",2,IF(Table1[[#This Row],[Criterion J]]="somewhat",1,0))</f>
        <v>0</v>
      </c>
      <c r="AU65" s="274">
        <f>Table1[[#This Row],[Alignment Score with Commercial and State Measure Sets]]+Table1[[#This Row],[Alignment Score with Federal Measure Sets Focused on Ambulatory Care ]]+Table1[[#This Row],[Alignment Score with National Hospital Measure Sets]]+Table1[[#This Row],[Alignment Score with National Hospital and Ambulatory Measure Sets]]+Table1[[#This Row],[Alignment Score with Select State Measure Sets]]</f>
        <v>2</v>
      </c>
      <c r="AV65" s="274">
        <f>COUNTIF(Table1[[#This Row],[SIM Aligned ACO Measure Set]:[Behavioral Health Measure Set - Substance Use Treatment]],"*yes*")</f>
        <v>1</v>
      </c>
      <c r="AW65" s="169">
        <f>COUNTIF(Table1[[#This Row],[
CMMI Comprehensive Primary Care Plus (CPC+)]:[
CMS Merit-based Incentive Payment System (MIPS) - General Practice/Family Practice, Internal Medicine, and Pediatrics]],"*yes*")</f>
        <v>0</v>
      </c>
      <c r="AX65" s="274">
        <f>COUNTIF(Table1[[#This Row],[
CMS Hospital Value-Based Purchasing]:[
Joint Commission Accountability Measure List]],"*yes*")</f>
        <v>0</v>
      </c>
      <c r="AY65" s="274">
        <f>COUNTIF(Table1[[#This Row],[
Catalyst for Payment Reform Employer-Purchaser Measure Set]],"*yes*")</f>
        <v>0</v>
      </c>
      <c r="AZ65" s="274">
        <f>COUNTIF(Table1[[#This Row],[
Medi-Cal P4P Measure Set
]:[
Washington State Common Measure Set for Health Care Quality and Cost 
]],"*yes*")</f>
        <v>1</v>
      </c>
      <c r="BA65" s="269" t="s">
        <v>2278</v>
      </c>
      <c r="BB65" s="269"/>
      <c r="BC65" s="269"/>
      <c r="BD65" s="269"/>
      <c r="BE65" s="269"/>
      <c r="BF65" s="271"/>
      <c r="BG65" s="274"/>
      <c r="BH65" s="274"/>
      <c r="BI65" s="274"/>
      <c r="BJ65" s="274"/>
      <c r="BK65" s="274"/>
      <c r="BL65"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2017]],18,FALSE))=TRUE,"",VLOOKUP(Table1[[#This Row],[NQF Number]],Table48[[#All],[NQF '#]:[Washington State Common Measure Set for Health Care Quality and Cost
Version Date: CY 2017]],18,FALSE)))))</f>
        <v>No NQF Number</v>
      </c>
      <c r="BM65" s="274"/>
      <c r="BN65" s="274"/>
      <c r="BO65" s="274"/>
      <c r="BP65" s="274"/>
      <c r="BQ65" s="274"/>
      <c r="BR65" s="274"/>
      <c r="BS65" s="274"/>
      <c r="BT65" s="274"/>
      <c r="BU65" s="274"/>
      <c r="BV65" s="274"/>
      <c r="BW65" s="274"/>
      <c r="BX65" s="274" t="s">
        <v>2114</v>
      </c>
      <c r="BY65" s="274"/>
    </row>
    <row r="66" spans="1:77" ht="132.94999999999999" customHeight="1">
      <c r="A66" s="161">
        <v>61</v>
      </c>
      <c r="B66" s="268" t="s">
        <v>2947</v>
      </c>
      <c r="C66" s="267" t="s">
        <v>103</v>
      </c>
      <c r="D66" s="269" t="s">
        <v>2948</v>
      </c>
      <c r="E66" s="270" t="str">
        <f>IF(INDEX(Table48[[#All],[CMS Number]],MATCH(Table1[[#This Row],[NQF Number]],Table48[[#All],[NQF '#]],0))=0,"",INDEX(Table48[[#All],[CMS Number]],MATCH(Table1[[#This Row],[NQF Number]],Table48[[#All],[NQF '#]],0)))</f>
        <v/>
      </c>
      <c r="F66" s="270" t="s">
        <v>2960</v>
      </c>
      <c r="G66" s="271" t="s">
        <v>2959</v>
      </c>
      <c r="H66" s="217" t="s">
        <v>2425</v>
      </c>
      <c r="I66" s="271" t="s">
        <v>2402</v>
      </c>
      <c r="J66" s="271" t="s">
        <v>2403</v>
      </c>
      <c r="K66" s="271" t="s">
        <v>5</v>
      </c>
      <c r="L66" s="269"/>
      <c r="M66" s="269"/>
      <c r="N66" s="274"/>
      <c r="O66" s="283"/>
      <c r="P66" s="272">
        <f>SUM(Table1[[#This Row],[Set A]:[Set J]])</f>
        <v>0</v>
      </c>
      <c r="Q66" s="273"/>
      <c r="R66" s="273"/>
      <c r="S66" s="273"/>
      <c r="T66" s="273"/>
      <c r="U66" s="273"/>
      <c r="V66" s="273"/>
      <c r="W66" s="273"/>
      <c r="X66" s="273"/>
      <c r="Y66" s="273"/>
      <c r="Z66" s="273"/>
      <c r="AA66" s="273"/>
      <c r="AB66" s="273"/>
      <c r="AC66" s="273"/>
      <c r="AD66" s="273"/>
      <c r="AE66" s="273"/>
      <c r="AF66" s="273"/>
      <c r="AG66" s="273"/>
      <c r="AH66" s="273"/>
      <c r="AI66" s="273"/>
      <c r="AJ66" s="273"/>
      <c r="AK66" s="269">
        <f>IF(Table1[[#This Row],[Criterion A]]="yes",2,IF(Table1[[#This Row],[Criterion A]]="somewhat",1,0))</f>
        <v>0</v>
      </c>
      <c r="AL66" s="269">
        <f>IF(Table1[[#This Row],[Criterion B]]="yes",2,IF(Table1[[#This Row],[Criterion B]]="somewhat",1,0))</f>
        <v>0</v>
      </c>
      <c r="AM66" s="269">
        <f>IF(Table1[[#This Row],[Criterion C]]="yes",2,IF(Table1[[#This Row],[Criterion C]]="somewhat",1,0))</f>
        <v>0</v>
      </c>
      <c r="AN66" s="269">
        <f>IF(Table1[[#This Row],[Criterion D]]="yes",2,IF(Table1[[#This Row],[Criterion D]]="somewhat",1,0))</f>
        <v>0</v>
      </c>
      <c r="AO66" s="269">
        <f>IF(Table1[[#This Row],[Criterion E]]="yes",2,IF(Table1[[#This Row],[Criterion E]]="somewhat",1,0))</f>
        <v>0</v>
      </c>
      <c r="AP66" s="269">
        <f>IF(Table1[[#This Row],[Criterion F]]="yes",2,IF(Table1[[#This Row],[Criterion F]]="somewhat",1,0))</f>
        <v>0</v>
      </c>
      <c r="AQ66" s="269">
        <f>IF(Table1[[#This Row],[Criterion G]]="yes",2,IF(Table1[[#This Row],[Criterion G]]="somewhat",1,0))</f>
        <v>0</v>
      </c>
      <c r="AR66" s="269">
        <f>IF(Table1[[#This Row],[Criterion H]]="yes",2,IF(Table1[[#This Row],[Criterion H]]="somewhat",1,0))</f>
        <v>0</v>
      </c>
      <c r="AS66" s="269">
        <f>IF(Table1[[#This Row],[Criterion I]]="yes",2,IF(Table1[[#This Row],[Criterion I]]="somewhat",1,0))</f>
        <v>0</v>
      </c>
      <c r="AT66" s="269">
        <f>IF(Table1[[#This Row],[Criterion J]]="yes",2,IF(Table1[[#This Row],[Criterion J]]="somewhat",1,0))</f>
        <v>0</v>
      </c>
      <c r="AU66" s="274">
        <f>Table1[[#This Row],[Alignment Score with Commercial and State Measure Sets]]+Table1[[#This Row],[Alignment Score with Federal Measure Sets Focused on Ambulatory Care ]]+Table1[[#This Row],[Alignment Score with National Hospital Measure Sets]]+Table1[[#This Row],[Alignment Score with National Hospital and Ambulatory Measure Sets]]+Table1[[#This Row],[Alignment Score with Select State Measure Sets]]</f>
        <v>1</v>
      </c>
      <c r="AV66" s="274">
        <f>COUNTIF(Table1[[#This Row],[SIM Aligned ACO Measure Set]:[Behavioral Health Measure Set - Substance Use Treatment]],"*yes*")</f>
        <v>1</v>
      </c>
      <c r="AW66" s="169">
        <f>COUNTIF(Table1[[#This Row],[
CMMI Comprehensive Primary Care Plus (CPC+)]:[
CMS Merit-based Incentive Payment System (MIPS) - General Practice/Family Practice, Internal Medicine, and Pediatrics]],"*yes*")</f>
        <v>0</v>
      </c>
      <c r="AX66" s="274">
        <f>COUNTIF(Table1[[#This Row],[
CMS Hospital Value-Based Purchasing]:[
Joint Commission Accountability Measure List]],"*yes*")</f>
        <v>0</v>
      </c>
      <c r="AY66" s="274">
        <f>COUNTIF(Table1[[#This Row],[
Catalyst for Payment Reform Employer-Purchaser Measure Set]],"*yes*")</f>
        <v>0</v>
      </c>
      <c r="AZ66" s="274">
        <f>COUNTIF(Table1[[#This Row],[
Medi-Cal P4P Measure Set
]:[
Washington State Common Measure Set for Health Care Quality and Cost 
]],"*yes*")</f>
        <v>0</v>
      </c>
      <c r="BA66" s="269"/>
      <c r="BB66" s="269"/>
      <c r="BC66" s="269"/>
      <c r="BD66" s="269" t="s">
        <v>2278</v>
      </c>
      <c r="BE66" s="269"/>
      <c r="BF66" s="271"/>
      <c r="BG66" s="274"/>
      <c r="BH66" s="274"/>
      <c r="BI66" s="274"/>
      <c r="BJ66" s="274"/>
      <c r="BK66" s="274"/>
      <c r="BL66"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2017]],18,FALSE))=TRUE,"",VLOOKUP(Table1[[#This Row],[NQF Number]],Table48[[#All],[NQF '#]:[Washington State Common Measure Set for Health Care Quality and Cost
Version Date: CY 2017]],18,FALSE)))))</f>
        <v>No NQF Number</v>
      </c>
      <c r="BM66" s="274"/>
      <c r="BN66" s="274"/>
      <c r="BO66" s="274"/>
      <c r="BP66" s="274"/>
      <c r="BQ66" s="274"/>
      <c r="BR66" s="274"/>
      <c r="BS66" s="274"/>
      <c r="BT66" s="274"/>
      <c r="BU66" s="274"/>
      <c r="BV66" s="274"/>
      <c r="BW66" s="274"/>
      <c r="BX66" s="274"/>
      <c r="BY66" s="274"/>
    </row>
    <row r="67" spans="1:77" ht="132.94999999999999" customHeight="1">
      <c r="A67" s="222">
        <v>62</v>
      </c>
      <c r="B67" s="268" t="s">
        <v>2949</v>
      </c>
      <c r="C67" s="267" t="s">
        <v>103</v>
      </c>
      <c r="D67" s="269" t="s">
        <v>2502</v>
      </c>
      <c r="E67" s="270" t="str">
        <f>IF(INDEX(Table48[[#All],[CMS Number]],MATCH(Table1[[#This Row],[NQF Number]],Table48[[#All],[NQF '#]],0))=0,"",INDEX(Table48[[#All],[CMS Number]],MATCH(Table1[[#This Row],[NQF Number]],Table48[[#All],[NQF '#]],0)))</f>
        <v/>
      </c>
      <c r="F67" s="270" t="s">
        <v>2961</v>
      </c>
      <c r="G67" s="271" t="s">
        <v>2959</v>
      </c>
      <c r="H67" s="217" t="s">
        <v>2411</v>
      </c>
      <c r="I67" s="271" t="s">
        <v>2402</v>
      </c>
      <c r="J67" s="271" t="s">
        <v>2441</v>
      </c>
      <c r="K67" s="271" t="s">
        <v>2962</v>
      </c>
      <c r="L67" s="269"/>
      <c r="M67" s="269"/>
      <c r="N67" s="274"/>
      <c r="O67" s="283" t="s">
        <v>3028</v>
      </c>
      <c r="P67" s="272">
        <f>SUM(Table1[[#This Row],[Set A]:[Set J]])</f>
        <v>0</v>
      </c>
      <c r="Q67" s="273"/>
      <c r="R67" s="273"/>
      <c r="S67" s="273"/>
      <c r="T67" s="273"/>
      <c r="U67" s="273"/>
      <c r="V67" s="273"/>
      <c r="W67" s="273"/>
      <c r="X67" s="273"/>
      <c r="Y67" s="273"/>
      <c r="Z67" s="273"/>
      <c r="AA67" s="273"/>
      <c r="AB67" s="273"/>
      <c r="AC67" s="273"/>
      <c r="AD67" s="273"/>
      <c r="AE67" s="273"/>
      <c r="AF67" s="273"/>
      <c r="AG67" s="273"/>
      <c r="AH67" s="273"/>
      <c r="AI67" s="273"/>
      <c r="AJ67" s="273"/>
      <c r="AK67" s="269">
        <f>IF(Table1[[#This Row],[Criterion A]]="yes",2,IF(Table1[[#This Row],[Criterion A]]="somewhat",1,0))</f>
        <v>0</v>
      </c>
      <c r="AL67" s="269">
        <f>IF(Table1[[#This Row],[Criterion B]]="yes",2,IF(Table1[[#This Row],[Criterion B]]="somewhat",1,0))</f>
        <v>0</v>
      </c>
      <c r="AM67" s="269">
        <f>IF(Table1[[#This Row],[Criterion C]]="yes",2,IF(Table1[[#This Row],[Criterion C]]="somewhat",1,0))</f>
        <v>0</v>
      </c>
      <c r="AN67" s="269">
        <f>IF(Table1[[#This Row],[Criterion D]]="yes",2,IF(Table1[[#This Row],[Criterion D]]="somewhat",1,0))</f>
        <v>0</v>
      </c>
      <c r="AO67" s="269">
        <f>IF(Table1[[#This Row],[Criterion E]]="yes",2,IF(Table1[[#This Row],[Criterion E]]="somewhat",1,0))</f>
        <v>0</v>
      </c>
      <c r="AP67" s="269">
        <f>IF(Table1[[#This Row],[Criterion F]]="yes",2,IF(Table1[[#This Row],[Criterion F]]="somewhat",1,0))</f>
        <v>0</v>
      </c>
      <c r="AQ67" s="269">
        <f>IF(Table1[[#This Row],[Criterion G]]="yes",2,IF(Table1[[#This Row],[Criterion G]]="somewhat",1,0))</f>
        <v>0</v>
      </c>
      <c r="AR67" s="269">
        <f>IF(Table1[[#This Row],[Criterion H]]="yes",2,IF(Table1[[#This Row],[Criterion H]]="somewhat",1,0))</f>
        <v>0</v>
      </c>
      <c r="AS67" s="269">
        <f>IF(Table1[[#This Row],[Criterion I]]="yes",2,IF(Table1[[#This Row],[Criterion I]]="somewhat",1,0))</f>
        <v>0</v>
      </c>
      <c r="AT67" s="269">
        <f>IF(Table1[[#This Row],[Criterion J]]="yes",2,IF(Table1[[#This Row],[Criterion J]]="somewhat",1,0))</f>
        <v>0</v>
      </c>
      <c r="AU67" s="274">
        <f>Table1[[#This Row],[Alignment Score with Commercial and State Measure Sets]]+Table1[[#This Row],[Alignment Score with Federal Measure Sets Focused on Ambulatory Care ]]+Table1[[#This Row],[Alignment Score with National Hospital Measure Sets]]+Table1[[#This Row],[Alignment Score with National Hospital and Ambulatory Measure Sets]]+Table1[[#This Row],[Alignment Score with Select State Measure Sets]]</f>
        <v>3</v>
      </c>
      <c r="AV67" s="274">
        <f>COUNTIF(Table1[[#This Row],[SIM Aligned ACO Measure Set]:[Behavioral Health Measure Set - Substance Use Treatment]],"*yes*")</f>
        <v>3</v>
      </c>
      <c r="AW67" s="169">
        <f>COUNTIF(Table1[[#This Row],[
CMMI Comprehensive Primary Care Plus (CPC+)]:[
CMS Merit-based Incentive Payment System (MIPS) - General Practice/Family Practice, Internal Medicine, and Pediatrics]],"*yes*")</f>
        <v>0</v>
      </c>
      <c r="AX67" s="274">
        <f>COUNTIF(Table1[[#This Row],[
CMS Hospital Value-Based Purchasing]:[
Joint Commission Accountability Measure List]],"*yes*")</f>
        <v>0</v>
      </c>
      <c r="AY67" s="274">
        <f>COUNTIF(Table1[[#This Row],[
Catalyst for Payment Reform Employer-Purchaser Measure Set]],"*yes*")</f>
        <v>0</v>
      </c>
      <c r="AZ67" s="274">
        <f>COUNTIF(Table1[[#This Row],[
Medi-Cal P4P Measure Set
]:[
Washington State Common Measure Set for Health Care Quality and Cost 
]],"*yes*")</f>
        <v>0</v>
      </c>
      <c r="BA67" s="269" t="s">
        <v>2278</v>
      </c>
      <c r="BB67" s="269"/>
      <c r="BC67" s="269" t="s">
        <v>2278</v>
      </c>
      <c r="BD67" s="269"/>
      <c r="BE67" s="271" t="s">
        <v>2278</v>
      </c>
      <c r="BF67" s="271"/>
      <c r="BG67" s="274"/>
      <c r="BH67" s="274"/>
      <c r="BI67" s="274"/>
      <c r="BJ67" s="274"/>
      <c r="BK67" s="274"/>
      <c r="BL67"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2017]],18,FALSE))=TRUE,"",VLOOKUP(Table1[[#This Row],[NQF Number]],Table48[[#All],[NQF '#]:[Washington State Common Measure Set for Health Care Quality and Cost
Version Date: CY 2017]],18,FALSE)))))</f>
        <v>No NQF Number</v>
      </c>
      <c r="BM67" s="274"/>
      <c r="BN67" s="274"/>
      <c r="BO67" s="274"/>
      <c r="BP67" s="274"/>
      <c r="BQ67" s="274"/>
      <c r="BR67" s="274"/>
      <c r="BS67" s="274"/>
      <c r="BT67" s="274"/>
      <c r="BU67" s="274"/>
      <c r="BV67" s="274"/>
      <c r="BW67" s="274"/>
      <c r="BX67" s="274"/>
      <c r="BY67" s="274"/>
    </row>
    <row r="68" spans="1:77" ht="132.94999999999999" customHeight="1">
      <c r="A68" s="161">
        <v>63</v>
      </c>
      <c r="B68" s="268" t="s">
        <v>2950</v>
      </c>
      <c r="C68" s="267" t="s">
        <v>103</v>
      </c>
      <c r="D68" s="269" t="s">
        <v>2951</v>
      </c>
      <c r="E68" s="270" t="str">
        <f>IF(INDEX(Table48[[#All],[CMS Number]],MATCH(Table1[[#This Row],[NQF Number]],Table48[[#All],[NQF '#]],0))=0,"",INDEX(Table48[[#All],[CMS Number]],MATCH(Table1[[#This Row],[NQF Number]],Table48[[#All],[NQF '#]],0)))</f>
        <v/>
      </c>
      <c r="F68" s="270" t="s">
        <v>2963</v>
      </c>
      <c r="G68" s="271" t="s">
        <v>2405</v>
      </c>
      <c r="H68" s="217" t="s">
        <v>2425</v>
      </c>
      <c r="I68" s="271" t="s">
        <v>2396</v>
      </c>
      <c r="J68" s="271" t="s">
        <v>2403</v>
      </c>
      <c r="K68" s="35" t="s">
        <v>3044</v>
      </c>
      <c r="L68" s="269"/>
      <c r="M68" s="269"/>
      <c r="N68" s="274"/>
      <c r="O68" s="283"/>
      <c r="P68" s="272">
        <f>SUM(Table1[[#This Row],[Set A]:[Set J]])</f>
        <v>0</v>
      </c>
      <c r="Q68" s="273"/>
      <c r="R68" s="273"/>
      <c r="S68" s="273"/>
      <c r="T68" s="273"/>
      <c r="U68" s="273"/>
      <c r="V68" s="273"/>
      <c r="W68" s="273"/>
      <c r="X68" s="273"/>
      <c r="Y68" s="273"/>
      <c r="Z68" s="273"/>
      <c r="AA68" s="273"/>
      <c r="AB68" s="273"/>
      <c r="AC68" s="273"/>
      <c r="AD68" s="273"/>
      <c r="AE68" s="273"/>
      <c r="AF68" s="273"/>
      <c r="AG68" s="273"/>
      <c r="AH68" s="273"/>
      <c r="AI68" s="273"/>
      <c r="AJ68" s="273"/>
      <c r="AK68" s="269">
        <f>IF(Table1[[#This Row],[Criterion A]]="yes",2,IF(Table1[[#This Row],[Criterion A]]="somewhat",1,0))</f>
        <v>0</v>
      </c>
      <c r="AL68" s="269">
        <f>IF(Table1[[#This Row],[Criterion B]]="yes",2,IF(Table1[[#This Row],[Criterion B]]="somewhat",1,0))</f>
        <v>0</v>
      </c>
      <c r="AM68" s="269">
        <f>IF(Table1[[#This Row],[Criterion C]]="yes",2,IF(Table1[[#This Row],[Criterion C]]="somewhat",1,0))</f>
        <v>0</v>
      </c>
      <c r="AN68" s="269">
        <f>IF(Table1[[#This Row],[Criterion D]]="yes",2,IF(Table1[[#This Row],[Criterion D]]="somewhat",1,0))</f>
        <v>0</v>
      </c>
      <c r="AO68" s="269">
        <f>IF(Table1[[#This Row],[Criterion E]]="yes",2,IF(Table1[[#This Row],[Criterion E]]="somewhat",1,0))</f>
        <v>0</v>
      </c>
      <c r="AP68" s="269">
        <f>IF(Table1[[#This Row],[Criterion F]]="yes",2,IF(Table1[[#This Row],[Criterion F]]="somewhat",1,0))</f>
        <v>0</v>
      </c>
      <c r="AQ68" s="269">
        <f>IF(Table1[[#This Row],[Criterion G]]="yes",2,IF(Table1[[#This Row],[Criterion G]]="somewhat",1,0))</f>
        <v>0</v>
      </c>
      <c r="AR68" s="269">
        <f>IF(Table1[[#This Row],[Criterion H]]="yes",2,IF(Table1[[#This Row],[Criterion H]]="somewhat",1,0))</f>
        <v>0</v>
      </c>
      <c r="AS68" s="269">
        <f>IF(Table1[[#This Row],[Criterion I]]="yes",2,IF(Table1[[#This Row],[Criterion I]]="somewhat",1,0))</f>
        <v>0</v>
      </c>
      <c r="AT68" s="269">
        <f>IF(Table1[[#This Row],[Criterion J]]="yes",2,IF(Table1[[#This Row],[Criterion J]]="somewhat",1,0))</f>
        <v>0</v>
      </c>
      <c r="AU68" s="274">
        <f>Table1[[#This Row],[Alignment Score with Commercial and State Measure Sets]]+Table1[[#This Row],[Alignment Score with Federal Measure Sets Focused on Ambulatory Care ]]+Table1[[#This Row],[Alignment Score with National Hospital Measure Sets]]+Table1[[#This Row],[Alignment Score with National Hospital and Ambulatory Measure Sets]]+Table1[[#This Row],[Alignment Score with Select State Measure Sets]]</f>
        <v>1</v>
      </c>
      <c r="AV68" s="274">
        <f>COUNTIF(Table1[[#This Row],[SIM Aligned ACO Measure Set]:[Behavioral Health Measure Set - Substance Use Treatment]],"*yes*")</f>
        <v>1</v>
      </c>
      <c r="AW68" s="169">
        <f>COUNTIF(Table1[[#This Row],[
CMMI Comprehensive Primary Care Plus (CPC+)]:[
CMS Merit-based Incentive Payment System (MIPS) - General Practice/Family Practice, Internal Medicine, and Pediatrics]],"*yes*")</f>
        <v>0</v>
      </c>
      <c r="AX68" s="274">
        <f>COUNTIF(Table1[[#This Row],[
CMS Hospital Value-Based Purchasing]:[
Joint Commission Accountability Measure List]],"*yes*")</f>
        <v>0</v>
      </c>
      <c r="AY68" s="274">
        <f>COUNTIF(Table1[[#This Row],[
Catalyst for Payment Reform Employer-Purchaser Measure Set]],"*yes*")</f>
        <v>0</v>
      </c>
      <c r="AZ68" s="274">
        <f>COUNTIF(Table1[[#This Row],[
Medi-Cal P4P Measure Set
]:[
Washington State Common Measure Set for Health Care Quality and Cost 
]],"*yes*")</f>
        <v>0</v>
      </c>
      <c r="BA68" s="269"/>
      <c r="BB68" s="269"/>
      <c r="BC68" s="269"/>
      <c r="BD68" s="269" t="s">
        <v>2278</v>
      </c>
      <c r="BE68" s="269"/>
      <c r="BF68" s="271"/>
      <c r="BG68" s="274"/>
      <c r="BH68" s="274"/>
      <c r="BI68" s="274"/>
      <c r="BJ68" s="274"/>
      <c r="BK68" s="274"/>
      <c r="BL68"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2017]],18,FALSE))=TRUE,"",VLOOKUP(Table1[[#This Row],[NQF Number]],Table48[[#All],[NQF '#]:[Washington State Common Measure Set for Health Care Quality and Cost
Version Date: CY 2017]],18,FALSE)))))</f>
        <v>No NQF Number</v>
      </c>
      <c r="BM68" s="274"/>
      <c r="BN68" s="274"/>
      <c r="BO68" s="274"/>
      <c r="BP68" s="274"/>
      <c r="BQ68" s="274"/>
      <c r="BR68" s="274"/>
      <c r="BS68" s="274"/>
      <c r="BT68" s="274"/>
      <c r="BU68" s="274"/>
      <c r="BV68" s="274"/>
      <c r="BW68" s="274"/>
      <c r="BX68" s="274"/>
      <c r="BY68" s="274"/>
    </row>
    <row r="69" spans="1:77" ht="132.94999999999999" customHeight="1">
      <c r="A69" s="161">
        <v>64</v>
      </c>
      <c r="B69" s="268" t="s">
        <v>2952</v>
      </c>
      <c r="C69" s="267" t="s">
        <v>103</v>
      </c>
      <c r="D69" s="269" t="s">
        <v>2502</v>
      </c>
      <c r="E69" s="270" t="str">
        <f>IF(INDEX(Table48[[#All],[CMS Number]],MATCH(Table1[[#This Row],[NQF Number]],Table48[[#All],[NQF '#]],0))=0,"",INDEX(Table48[[#All],[CMS Number]],MATCH(Table1[[#This Row],[NQF Number]],Table48[[#All],[NQF '#]],0)))</f>
        <v/>
      </c>
      <c r="F69" s="270" t="s">
        <v>2964</v>
      </c>
      <c r="G69" s="271" t="s">
        <v>2412</v>
      </c>
      <c r="H69" s="217" t="s">
        <v>2417</v>
      </c>
      <c r="I69" s="271" t="s">
        <v>2396</v>
      </c>
      <c r="J69" s="271" t="s">
        <v>2441</v>
      </c>
      <c r="K69" s="271" t="s">
        <v>5</v>
      </c>
      <c r="L69" s="269"/>
      <c r="M69" s="269"/>
      <c r="N69" s="274"/>
      <c r="O69" s="283" t="s">
        <v>3029</v>
      </c>
      <c r="P69" s="272">
        <f>SUM(Table1[[#This Row],[Set A]:[Set J]])</f>
        <v>0</v>
      </c>
      <c r="Q69" s="273"/>
      <c r="R69" s="273"/>
      <c r="S69" s="273"/>
      <c r="T69" s="273"/>
      <c r="U69" s="273"/>
      <c r="V69" s="273"/>
      <c r="W69" s="273"/>
      <c r="X69" s="273"/>
      <c r="Y69" s="273"/>
      <c r="Z69" s="273"/>
      <c r="AA69" s="273"/>
      <c r="AB69" s="273"/>
      <c r="AC69" s="273"/>
      <c r="AD69" s="273"/>
      <c r="AE69" s="273"/>
      <c r="AF69" s="273"/>
      <c r="AG69" s="273"/>
      <c r="AH69" s="273"/>
      <c r="AI69" s="273"/>
      <c r="AJ69" s="273"/>
      <c r="AK69" s="269">
        <f>IF(Table1[[#This Row],[Criterion A]]="yes",2,IF(Table1[[#This Row],[Criterion A]]="somewhat",1,0))</f>
        <v>0</v>
      </c>
      <c r="AL69" s="269">
        <f>IF(Table1[[#This Row],[Criterion B]]="yes",2,IF(Table1[[#This Row],[Criterion B]]="somewhat",1,0))</f>
        <v>0</v>
      </c>
      <c r="AM69" s="269">
        <f>IF(Table1[[#This Row],[Criterion C]]="yes",2,IF(Table1[[#This Row],[Criterion C]]="somewhat",1,0))</f>
        <v>0</v>
      </c>
      <c r="AN69" s="269">
        <f>IF(Table1[[#This Row],[Criterion D]]="yes",2,IF(Table1[[#This Row],[Criterion D]]="somewhat",1,0))</f>
        <v>0</v>
      </c>
      <c r="AO69" s="269">
        <f>IF(Table1[[#This Row],[Criterion E]]="yes",2,IF(Table1[[#This Row],[Criterion E]]="somewhat",1,0))</f>
        <v>0</v>
      </c>
      <c r="AP69" s="269">
        <f>IF(Table1[[#This Row],[Criterion F]]="yes",2,IF(Table1[[#This Row],[Criterion F]]="somewhat",1,0))</f>
        <v>0</v>
      </c>
      <c r="AQ69" s="269">
        <f>IF(Table1[[#This Row],[Criterion G]]="yes",2,IF(Table1[[#This Row],[Criterion G]]="somewhat",1,0))</f>
        <v>0</v>
      </c>
      <c r="AR69" s="269">
        <f>IF(Table1[[#This Row],[Criterion H]]="yes",2,IF(Table1[[#This Row],[Criterion H]]="somewhat",1,0))</f>
        <v>0</v>
      </c>
      <c r="AS69" s="269">
        <f>IF(Table1[[#This Row],[Criterion I]]="yes",2,IF(Table1[[#This Row],[Criterion I]]="somewhat",1,0))</f>
        <v>0</v>
      </c>
      <c r="AT69" s="269">
        <f>IF(Table1[[#This Row],[Criterion J]]="yes",2,IF(Table1[[#This Row],[Criterion J]]="somewhat",1,0))</f>
        <v>0</v>
      </c>
      <c r="AU69" s="274">
        <f>Table1[[#This Row],[Alignment Score with Commercial and State Measure Sets]]+Table1[[#This Row],[Alignment Score with Federal Measure Sets Focused on Ambulatory Care ]]+Table1[[#This Row],[Alignment Score with National Hospital Measure Sets]]+Table1[[#This Row],[Alignment Score with National Hospital and Ambulatory Measure Sets]]+Table1[[#This Row],[Alignment Score with Select State Measure Sets]]</f>
        <v>3</v>
      </c>
      <c r="AV69" s="274">
        <f>COUNTIF(Table1[[#This Row],[SIM Aligned ACO Measure Set]:[Behavioral Health Measure Set - Substance Use Treatment]],"*yes*")</f>
        <v>3</v>
      </c>
      <c r="AW69" s="169">
        <f>COUNTIF(Table1[[#This Row],[
CMMI Comprehensive Primary Care Plus (CPC+)]:[
CMS Merit-based Incentive Payment System (MIPS) - General Practice/Family Practice, Internal Medicine, and Pediatrics]],"*yes*")</f>
        <v>0</v>
      </c>
      <c r="AX69" s="274">
        <f>COUNTIF(Table1[[#This Row],[
CMS Hospital Value-Based Purchasing]:[
Joint Commission Accountability Measure List]],"*yes*")</f>
        <v>0</v>
      </c>
      <c r="AY69" s="274">
        <f>COUNTIF(Table1[[#This Row],[
Catalyst for Payment Reform Employer-Purchaser Measure Set]],"*yes*")</f>
        <v>0</v>
      </c>
      <c r="AZ69" s="274">
        <f>COUNTIF(Table1[[#This Row],[
Medi-Cal P4P Measure Set
]:[
Washington State Common Measure Set for Health Care Quality and Cost 
]],"*yes*")</f>
        <v>0</v>
      </c>
      <c r="BA69" s="269" t="s">
        <v>2278</v>
      </c>
      <c r="BB69" s="269" t="s">
        <v>2274</v>
      </c>
      <c r="BC69" s="269"/>
      <c r="BD69" s="269"/>
      <c r="BE69" s="271" t="s">
        <v>2274</v>
      </c>
      <c r="BF69" s="271"/>
      <c r="BG69" s="274"/>
      <c r="BH69" s="274"/>
      <c r="BI69" s="274"/>
      <c r="BJ69" s="274"/>
      <c r="BK69" s="274"/>
      <c r="BL69"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2017]],18,FALSE))=TRUE,"",VLOOKUP(Table1[[#This Row],[NQF Number]],Table48[[#All],[NQF '#]:[Washington State Common Measure Set for Health Care Quality and Cost
Version Date: CY 2017]],18,FALSE)))))</f>
        <v>No NQF Number</v>
      </c>
      <c r="BM69" s="274"/>
      <c r="BN69" s="274"/>
      <c r="BO69" s="274"/>
      <c r="BP69" s="274"/>
      <c r="BQ69" s="274"/>
      <c r="BR69" s="274"/>
      <c r="BS69" s="274"/>
      <c r="BT69" s="274"/>
      <c r="BU69" s="274"/>
      <c r="BV69" s="274"/>
      <c r="BW69" s="274"/>
      <c r="BX69" s="274"/>
      <c r="BY69" s="274"/>
    </row>
    <row r="70" spans="1:77" ht="132.94999999999999" customHeight="1">
      <c r="A70" s="222">
        <v>65</v>
      </c>
      <c r="B70" s="268" t="s">
        <v>2953</v>
      </c>
      <c r="C70" s="267" t="s">
        <v>103</v>
      </c>
      <c r="D70" s="269" t="s">
        <v>2502</v>
      </c>
      <c r="E70" s="270" t="str">
        <f>IF(INDEX(Table48[[#All],[CMS Number]],MATCH(Table1[[#This Row],[NQF Number]],Table48[[#All],[NQF '#]],0))=0,"",INDEX(Table48[[#All],[CMS Number]],MATCH(Table1[[#This Row],[NQF Number]],Table48[[#All],[NQF '#]],0)))</f>
        <v/>
      </c>
      <c r="F70" s="270" t="s">
        <v>2965</v>
      </c>
      <c r="G70" s="271" t="s">
        <v>2412</v>
      </c>
      <c r="H70" s="217" t="s">
        <v>2417</v>
      </c>
      <c r="I70" s="271" t="s">
        <v>2396</v>
      </c>
      <c r="J70" s="271" t="s">
        <v>2441</v>
      </c>
      <c r="K70" s="271" t="s">
        <v>5</v>
      </c>
      <c r="L70" s="269"/>
      <c r="M70" s="269"/>
      <c r="N70" s="274"/>
      <c r="O70" s="283" t="s">
        <v>3030</v>
      </c>
      <c r="P70" s="272">
        <f>SUM(Table1[[#This Row],[Set A]:[Set J]])</f>
        <v>0</v>
      </c>
      <c r="Q70" s="273"/>
      <c r="R70" s="273"/>
      <c r="S70" s="273"/>
      <c r="T70" s="273"/>
      <c r="U70" s="273"/>
      <c r="V70" s="273"/>
      <c r="W70" s="273"/>
      <c r="X70" s="273"/>
      <c r="Y70" s="273"/>
      <c r="Z70" s="273"/>
      <c r="AA70" s="273"/>
      <c r="AB70" s="273"/>
      <c r="AC70" s="273"/>
      <c r="AD70" s="273"/>
      <c r="AE70" s="273"/>
      <c r="AF70" s="273"/>
      <c r="AG70" s="273"/>
      <c r="AH70" s="273"/>
      <c r="AI70" s="273"/>
      <c r="AJ70" s="273"/>
      <c r="AK70" s="269">
        <f>IF(Table1[[#This Row],[Criterion A]]="yes",2,IF(Table1[[#This Row],[Criterion A]]="somewhat",1,0))</f>
        <v>0</v>
      </c>
      <c r="AL70" s="269">
        <f>IF(Table1[[#This Row],[Criterion B]]="yes",2,IF(Table1[[#This Row],[Criterion B]]="somewhat",1,0))</f>
        <v>0</v>
      </c>
      <c r="AM70" s="269">
        <f>IF(Table1[[#This Row],[Criterion C]]="yes",2,IF(Table1[[#This Row],[Criterion C]]="somewhat",1,0))</f>
        <v>0</v>
      </c>
      <c r="AN70" s="269">
        <f>IF(Table1[[#This Row],[Criterion D]]="yes",2,IF(Table1[[#This Row],[Criterion D]]="somewhat",1,0))</f>
        <v>0</v>
      </c>
      <c r="AO70" s="269">
        <f>IF(Table1[[#This Row],[Criterion E]]="yes",2,IF(Table1[[#This Row],[Criterion E]]="somewhat",1,0))</f>
        <v>0</v>
      </c>
      <c r="AP70" s="269">
        <f>IF(Table1[[#This Row],[Criterion F]]="yes",2,IF(Table1[[#This Row],[Criterion F]]="somewhat",1,0))</f>
        <v>0</v>
      </c>
      <c r="AQ70" s="269">
        <f>IF(Table1[[#This Row],[Criterion G]]="yes",2,IF(Table1[[#This Row],[Criterion G]]="somewhat",1,0))</f>
        <v>0</v>
      </c>
      <c r="AR70" s="269">
        <f>IF(Table1[[#This Row],[Criterion H]]="yes",2,IF(Table1[[#This Row],[Criterion H]]="somewhat",1,0))</f>
        <v>0</v>
      </c>
      <c r="AS70" s="269">
        <f>IF(Table1[[#This Row],[Criterion I]]="yes",2,IF(Table1[[#This Row],[Criterion I]]="somewhat",1,0))</f>
        <v>0</v>
      </c>
      <c r="AT70" s="269">
        <f>IF(Table1[[#This Row],[Criterion J]]="yes",2,IF(Table1[[#This Row],[Criterion J]]="somewhat",1,0))</f>
        <v>0</v>
      </c>
      <c r="AU70" s="274">
        <f>Table1[[#This Row],[Alignment Score with Commercial and State Measure Sets]]+Table1[[#This Row],[Alignment Score with Federal Measure Sets Focused on Ambulatory Care ]]+Table1[[#This Row],[Alignment Score with National Hospital Measure Sets]]+Table1[[#This Row],[Alignment Score with National Hospital and Ambulatory Measure Sets]]+Table1[[#This Row],[Alignment Score with Select State Measure Sets]]</f>
        <v>3</v>
      </c>
      <c r="AV70" s="274">
        <f>COUNTIF(Table1[[#This Row],[SIM Aligned ACO Measure Set]:[Behavioral Health Measure Set - Substance Use Treatment]],"*yes*")</f>
        <v>3</v>
      </c>
      <c r="AW70" s="169">
        <f>COUNTIF(Table1[[#This Row],[
CMMI Comprehensive Primary Care Plus (CPC+)]:[
CMS Merit-based Incentive Payment System (MIPS) - General Practice/Family Practice, Internal Medicine, and Pediatrics]],"*yes*")</f>
        <v>0</v>
      </c>
      <c r="AX70" s="274">
        <f>COUNTIF(Table1[[#This Row],[
CMS Hospital Value-Based Purchasing]:[
Joint Commission Accountability Measure List]],"*yes*")</f>
        <v>0</v>
      </c>
      <c r="AY70" s="274">
        <f>COUNTIF(Table1[[#This Row],[
Catalyst for Payment Reform Employer-Purchaser Measure Set]],"*yes*")</f>
        <v>0</v>
      </c>
      <c r="AZ70" s="274">
        <f>COUNTIF(Table1[[#This Row],[
Medi-Cal P4P Measure Set
]:[
Washington State Common Measure Set for Health Care Quality and Cost 
]],"*yes*")</f>
        <v>0</v>
      </c>
      <c r="BA70" s="269" t="s">
        <v>2278</v>
      </c>
      <c r="BB70" s="269" t="s">
        <v>2274</v>
      </c>
      <c r="BC70" s="269"/>
      <c r="BD70" s="269"/>
      <c r="BE70" s="269"/>
      <c r="BF70" s="271" t="s">
        <v>2274</v>
      </c>
      <c r="BG70" s="274"/>
      <c r="BH70" s="274"/>
      <c r="BI70" s="274"/>
      <c r="BJ70" s="274"/>
      <c r="BK70" s="274"/>
      <c r="BL70"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2017]],18,FALSE))=TRUE,"",VLOOKUP(Table1[[#This Row],[NQF Number]],Table48[[#All],[NQF '#]:[Washington State Common Measure Set for Health Care Quality and Cost
Version Date: CY 2017]],18,FALSE)))))</f>
        <v>No NQF Number</v>
      </c>
      <c r="BM70" s="274"/>
      <c r="BN70" s="274"/>
      <c r="BO70" s="274"/>
      <c r="BP70" s="274"/>
      <c r="BQ70" s="274"/>
      <c r="BR70" s="274"/>
      <c r="BS70" s="274"/>
      <c r="BT70" s="274"/>
      <c r="BU70" s="274"/>
      <c r="BV70" s="274"/>
      <c r="BW70" s="274"/>
      <c r="BX70" s="274"/>
      <c r="BY70" s="274"/>
    </row>
    <row r="71" spans="1:77" ht="132.94999999999999" customHeight="1">
      <c r="A71" s="161">
        <v>66</v>
      </c>
      <c r="B71" s="268" t="s">
        <v>2954</v>
      </c>
      <c r="C71" s="267" t="s">
        <v>103</v>
      </c>
      <c r="D71" s="269" t="s">
        <v>2502</v>
      </c>
      <c r="E71" s="270" t="str">
        <f>IF(INDEX(Table48[[#All],[CMS Number]],MATCH(Table1[[#This Row],[NQF Number]],Table48[[#All],[NQF '#]],0))=0,"",INDEX(Table48[[#All],[CMS Number]],MATCH(Table1[[#This Row],[NQF Number]],Table48[[#All],[NQF '#]],0)))</f>
        <v/>
      </c>
      <c r="F71" s="270" t="s">
        <v>1968</v>
      </c>
      <c r="G71" s="271" t="s">
        <v>2430</v>
      </c>
      <c r="H71" s="217" t="s">
        <v>103</v>
      </c>
      <c r="I71" s="218" t="s">
        <v>3053</v>
      </c>
      <c r="J71" s="271" t="s">
        <v>2403</v>
      </c>
      <c r="K71" s="271" t="s">
        <v>430</v>
      </c>
      <c r="L71" s="269"/>
      <c r="M71" s="269"/>
      <c r="N71" s="274"/>
      <c r="O71" s="283" t="s">
        <v>3031</v>
      </c>
      <c r="P71" s="272">
        <f>SUM(Table1[[#This Row],[Set A]:[Set J]])</f>
        <v>0</v>
      </c>
      <c r="Q71" s="273"/>
      <c r="R71" s="273"/>
      <c r="S71" s="273"/>
      <c r="T71" s="273"/>
      <c r="U71" s="273"/>
      <c r="V71" s="273"/>
      <c r="W71" s="273"/>
      <c r="X71" s="273"/>
      <c r="Y71" s="273"/>
      <c r="Z71" s="273"/>
      <c r="AA71" s="273"/>
      <c r="AB71" s="273"/>
      <c r="AC71" s="273"/>
      <c r="AD71" s="273"/>
      <c r="AE71" s="273"/>
      <c r="AF71" s="273"/>
      <c r="AG71" s="273"/>
      <c r="AH71" s="273"/>
      <c r="AI71" s="273"/>
      <c r="AJ71" s="273"/>
      <c r="AK71" s="269">
        <f>IF(Table1[[#This Row],[Criterion A]]="yes",2,IF(Table1[[#This Row],[Criterion A]]="somewhat",1,0))</f>
        <v>0</v>
      </c>
      <c r="AL71" s="269">
        <f>IF(Table1[[#This Row],[Criterion B]]="yes",2,IF(Table1[[#This Row],[Criterion B]]="somewhat",1,0))</f>
        <v>0</v>
      </c>
      <c r="AM71" s="269">
        <f>IF(Table1[[#This Row],[Criterion C]]="yes",2,IF(Table1[[#This Row],[Criterion C]]="somewhat",1,0))</f>
        <v>0</v>
      </c>
      <c r="AN71" s="269">
        <f>IF(Table1[[#This Row],[Criterion D]]="yes",2,IF(Table1[[#This Row],[Criterion D]]="somewhat",1,0))</f>
        <v>0</v>
      </c>
      <c r="AO71" s="269">
        <f>IF(Table1[[#This Row],[Criterion E]]="yes",2,IF(Table1[[#This Row],[Criterion E]]="somewhat",1,0))</f>
        <v>0</v>
      </c>
      <c r="AP71" s="269">
        <f>IF(Table1[[#This Row],[Criterion F]]="yes",2,IF(Table1[[#This Row],[Criterion F]]="somewhat",1,0))</f>
        <v>0</v>
      </c>
      <c r="AQ71" s="269">
        <f>IF(Table1[[#This Row],[Criterion G]]="yes",2,IF(Table1[[#This Row],[Criterion G]]="somewhat",1,0))</f>
        <v>0</v>
      </c>
      <c r="AR71" s="269">
        <f>IF(Table1[[#This Row],[Criterion H]]="yes",2,IF(Table1[[#This Row],[Criterion H]]="somewhat",1,0))</f>
        <v>0</v>
      </c>
      <c r="AS71" s="269">
        <f>IF(Table1[[#This Row],[Criterion I]]="yes",2,IF(Table1[[#This Row],[Criterion I]]="somewhat",1,0))</f>
        <v>0</v>
      </c>
      <c r="AT71" s="269">
        <f>IF(Table1[[#This Row],[Criterion J]]="yes",2,IF(Table1[[#This Row],[Criterion J]]="somewhat",1,0))</f>
        <v>0</v>
      </c>
      <c r="AU71" s="274">
        <f>Table1[[#This Row],[Alignment Score with Commercial and State Measure Sets]]+Table1[[#This Row],[Alignment Score with Federal Measure Sets Focused on Ambulatory Care ]]+Table1[[#This Row],[Alignment Score with National Hospital Measure Sets]]+Table1[[#This Row],[Alignment Score with National Hospital and Ambulatory Measure Sets]]+Table1[[#This Row],[Alignment Score with Select State Measure Sets]]</f>
        <v>2</v>
      </c>
      <c r="AV71" s="274">
        <f>COUNTIF(Table1[[#This Row],[SIM Aligned ACO Measure Set]:[Behavioral Health Measure Set - Substance Use Treatment]],"*yes*")</f>
        <v>2</v>
      </c>
      <c r="AW71" s="169">
        <f>COUNTIF(Table1[[#This Row],[
CMMI Comprehensive Primary Care Plus (CPC+)]:[
CMS Merit-based Incentive Payment System (MIPS) - General Practice/Family Practice, Internal Medicine, and Pediatrics]],"*yes*")</f>
        <v>0</v>
      </c>
      <c r="AX71" s="274">
        <f>COUNTIF(Table1[[#This Row],[
CMS Hospital Value-Based Purchasing]:[
Joint Commission Accountability Measure List]],"*yes*")</f>
        <v>0</v>
      </c>
      <c r="AY71" s="274">
        <f>COUNTIF(Table1[[#This Row],[
Catalyst for Payment Reform Employer-Purchaser Measure Set]],"*yes*")</f>
        <v>0</v>
      </c>
      <c r="AZ71" s="274">
        <f>COUNTIF(Table1[[#This Row],[
Medi-Cal P4P Measure Set
]:[
Washington State Common Measure Set for Health Care Quality and Cost 
]],"*yes*")</f>
        <v>0</v>
      </c>
      <c r="BA71" s="269" t="s">
        <v>2278</v>
      </c>
      <c r="BB71" s="269"/>
      <c r="BC71" s="269" t="s">
        <v>2278</v>
      </c>
      <c r="BD71" s="269"/>
      <c r="BE71" s="269"/>
      <c r="BF71" s="271"/>
      <c r="BG71" s="274"/>
      <c r="BH71" s="274"/>
      <c r="BI71" s="274"/>
      <c r="BJ71" s="274"/>
      <c r="BK71" s="274"/>
      <c r="BL71"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2017]],18,FALSE))=TRUE,"",VLOOKUP(Table1[[#This Row],[NQF Number]],Table48[[#All],[NQF '#]:[Washington State Common Measure Set for Health Care Quality and Cost
Version Date: CY 2017]],18,FALSE)))))</f>
        <v>No NQF Number</v>
      </c>
      <c r="BM71" s="274"/>
      <c r="BN71" s="274"/>
      <c r="BO71" s="274"/>
      <c r="BP71" s="274"/>
      <c r="BQ71" s="274"/>
      <c r="BR71" s="274"/>
      <c r="BS71" s="274"/>
      <c r="BT71" s="274"/>
      <c r="BU71" s="274"/>
      <c r="BV71" s="274"/>
      <c r="BW71" s="274"/>
      <c r="BX71" s="274"/>
      <c r="BY71" s="274"/>
    </row>
    <row r="72" spans="1:77" ht="132.94999999999999" customHeight="1">
      <c r="A72" s="161">
        <v>67</v>
      </c>
      <c r="B72" s="268" t="s">
        <v>2955</v>
      </c>
      <c r="C72" s="267" t="s">
        <v>103</v>
      </c>
      <c r="D72" s="269" t="s">
        <v>2951</v>
      </c>
      <c r="E72" s="270" t="str">
        <f>IF(INDEX(Table48[[#All],[CMS Number]],MATCH(Table1[[#This Row],[NQF Number]],Table48[[#All],[NQF '#]],0))=0,"",INDEX(Table48[[#All],[CMS Number]],MATCH(Table1[[#This Row],[NQF Number]],Table48[[#All],[NQF '#]],0)))</f>
        <v/>
      </c>
      <c r="F72" s="270" t="s">
        <v>2966</v>
      </c>
      <c r="G72" s="271" t="s">
        <v>2405</v>
      </c>
      <c r="H72" s="217" t="s">
        <v>2425</v>
      </c>
      <c r="I72" s="271" t="s">
        <v>2396</v>
      </c>
      <c r="J72" s="271" t="s">
        <v>2403</v>
      </c>
      <c r="K72" s="35" t="s">
        <v>3044</v>
      </c>
      <c r="L72" s="269"/>
      <c r="M72" s="269"/>
      <c r="N72" s="274"/>
      <c r="O72" s="283"/>
      <c r="P72" s="272">
        <f>SUM(Table1[[#This Row],[Set A]:[Set J]])</f>
        <v>0</v>
      </c>
      <c r="Q72" s="273"/>
      <c r="R72" s="273"/>
      <c r="S72" s="273"/>
      <c r="T72" s="273"/>
      <c r="U72" s="273"/>
      <c r="V72" s="273"/>
      <c r="W72" s="273"/>
      <c r="X72" s="273"/>
      <c r="Y72" s="273"/>
      <c r="Z72" s="273"/>
      <c r="AA72" s="273"/>
      <c r="AB72" s="273"/>
      <c r="AC72" s="273"/>
      <c r="AD72" s="273"/>
      <c r="AE72" s="273"/>
      <c r="AF72" s="273"/>
      <c r="AG72" s="273"/>
      <c r="AH72" s="273"/>
      <c r="AI72" s="273"/>
      <c r="AJ72" s="273"/>
      <c r="AK72" s="269">
        <f>IF(Table1[[#This Row],[Criterion A]]="yes",2,IF(Table1[[#This Row],[Criterion A]]="somewhat",1,0))</f>
        <v>0</v>
      </c>
      <c r="AL72" s="269">
        <f>IF(Table1[[#This Row],[Criterion B]]="yes",2,IF(Table1[[#This Row],[Criterion B]]="somewhat",1,0))</f>
        <v>0</v>
      </c>
      <c r="AM72" s="269">
        <f>IF(Table1[[#This Row],[Criterion C]]="yes",2,IF(Table1[[#This Row],[Criterion C]]="somewhat",1,0))</f>
        <v>0</v>
      </c>
      <c r="AN72" s="269">
        <f>IF(Table1[[#This Row],[Criterion D]]="yes",2,IF(Table1[[#This Row],[Criterion D]]="somewhat",1,0))</f>
        <v>0</v>
      </c>
      <c r="AO72" s="269">
        <f>IF(Table1[[#This Row],[Criterion E]]="yes",2,IF(Table1[[#This Row],[Criterion E]]="somewhat",1,0))</f>
        <v>0</v>
      </c>
      <c r="AP72" s="269">
        <f>IF(Table1[[#This Row],[Criterion F]]="yes",2,IF(Table1[[#This Row],[Criterion F]]="somewhat",1,0))</f>
        <v>0</v>
      </c>
      <c r="AQ72" s="269">
        <f>IF(Table1[[#This Row],[Criterion G]]="yes",2,IF(Table1[[#This Row],[Criterion G]]="somewhat",1,0))</f>
        <v>0</v>
      </c>
      <c r="AR72" s="269">
        <f>IF(Table1[[#This Row],[Criterion H]]="yes",2,IF(Table1[[#This Row],[Criterion H]]="somewhat",1,0))</f>
        <v>0</v>
      </c>
      <c r="AS72" s="269">
        <f>IF(Table1[[#This Row],[Criterion I]]="yes",2,IF(Table1[[#This Row],[Criterion I]]="somewhat",1,0))</f>
        <v>0</v>
      </c>
      <c r="AT72" s="269">
        <f>IF(Table1[[#This Row],[Criterion J]]="yes",2,IF(Table1[[#This Row],[Criterion J]]="somewhat",1,0))</f>
        <v>0</v>
      </c>
      <c r="AU72" s="274">
        <f>Table1[[#This Row],[Alignment Score with Commercial and State Measure Sets]]+Table1[[#This Row],[Alignment Score with Federal Measure Sets Focused on Ambulatory Care ]]+Table1[[#This Row],[Alignment Score with National Hospital Measure Sets]]+Table1[[#This Row],[Alignment Score with National Hospital and Ambulatory Measure Sets]]+Table1[[#This Row],[Alignment Score with Select State Measure Sets]]</f>
        <v>1</v>
      </c>
      <c r="AV72" s="274">
        <f>COUNTIF(Table1[[#This Row],[SIM Aligned ACO Measure Set]:[Behavioral Health Measure Set - Substance Use Treatment]],"*yes*")</f>
        <v>1</v>
      </c>
      <c r="AW72" s="169">
        <f>COUNTIF(Table1[[#This Row],[
CMMI Comprehensive Primary Care Plus (CPC+)]:[
CMS Merit-based Incentive Payment System (MIPS) - General Practice/Family Practice, Internal Medicine, and Pediatrics]],"*yes*")</f>
        <v>0</v>
      </c>
      <c r="AX72" s="274">
        <f>COUNTIF(Table1[[#This Row],[
CMS Hospital Value-Based Purchasing]:[
Joint Commission Accountability Measure List]],"*yes*")</f>
        <v>0</v>
      </c>
      <c r="AY72" s="274">
        <f>COUNTIF(Table1[[#This Row],[
Catalyst for Payment Reform Employer-Purchaser Measure Set]],"*yes*")</f>
        <v>0</v>
      </c>
      <c r="AZ72" s="274">
        <f>COUNTIF(Table1[[#This Row],[
Medi-Cal P4P Measure Set
]:[
Washington State Common Measure Set for Health Care Quality and Cost 
]],"*yes*")</f>
        <v>0</v>
      </c>
      <c r="BA72" s="269"/>
      <c r="BB72" s="269"/>
      <c r="BC72" s="269"/>
      <c r="BD72" s="269" t="s">
        <v>2278</v>
      </c>
      <c r="BE72" s="269"/>
      <c r="BF72" s="271"/>
      <c r="BG72" s="274"/>
      <c r="BH72" s="274"/>
      <c r="BI72" s="274"/>
      <c r="BJ72" s="274"/>
      <c r="BK72" s="274"/>
      <c r="BL72"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2017]],18,FALSE))=TRUE,"",VLOOKUP(Table1[[#This Row],[NQF Number]],Table48[[#All],[NQF '#]:[Washington State Common Measure Set for Health Care Quality and Cost
Version Date: CY 2017]],18,FALSE)))))</f>
        <v>No NQF Number</v>
      </c>
      <c r="BM72" s="274"/>
      <c r="BN72" s="274"/>
      <c r="BO72" s="274"/>
      <c r="BP72" s="274"/>
      <c r="BQ72" s="274"/>
      <c r="BR72" s="274"/>
      <c r="BS72" s="274"/>
      <c r="BT72" s="274"/>
      <c r="BU72" s="274"/>
      <c r="BV72" s="274"/>
      <c r="BW72" s="274"/>
      <c r="BX72" s="274"/>
      <c r="BY72" s="274"/>
    </row>
    <row r="73" spans="1:77" ht="132.94999999999999" customHeight="1">
      <c r="A73" s="222">
        <v>68</v>
      </c>
      <c r="B73" s="268" t="s">
        <v>421</v>
      </c>
      <c r="C73" s="267" t="s">
        <v>103</v>
      </c>
      <c r="D73" s="269" t="s">
        <v>2502</v>
      </c>
      <c r="E73" s="270" t="str">
        <f>IF(INDEX(Table48[[#All],[CMS Number]],MATCH(Table1[[#This Row],[NQF Number]],Table48[[#All],[NQF '#]],0))=0,"",INDEX(Table48[[#All],[CMS Number]],MATCH(Table1[[#This Row],[NQF Number]],Table48[[#All],[NQF '#]],0)))</f>
        <v/>
      </c>
      <c r="F73" s="270" t="s">
        <v>1775</v>
      </c>
      <c r="G73" s="271" t="s">
        <v>2405</v>
      </c>
      <c r="H73" s="217" t="s">
        <v>103</v>
      </c>
      <c r="I73" s="271" t="s">
        <v>2396</v>
      </c>
      <c r="J73" s="271" t="s">
        <v>2397</v>
      </c>
      <c r="K73" s="271" t="s">
        <v>5</v>
      </c>
      <c r="L73" s="269"/>
      <c r="M73" s="269"/>
      <c r="N73" s="274"/>
      <c r="O73" s="283" t="s">
        <v>3032</v>
      </c>
      <c r="P73" s="272">
        <f>SUM(Table1[[#This Row],[Set A]:[Set J]])</f>
        <v>0</v>
      </c>
      <c r="Q73" s="273"/>
      <c r="R73" s="273"/>
      <c r="S73" s="273"/>
      <c r="T73" s="273"/>
      <c r="U73" s="273"/>
      <c r="V73" s="273"/>
      <c r="W73" s="273"/>
      <c r="X73" s="273"/>
      <c r="Y73" s="273"/>
      <c r="Z73" s="273"/>
      <c r="AA73" s="273"/>
      <c r="AB73" s="273"/>
      <c r="AC73" s="273"/>
      <c r="AD73" s="273"/>
      <c r="AE73" s="273"/>
      <c r="AF73" s="273"/>
      <c r="AG73" s="273"/>
      <c r="AH73" s="273"/>
      <c r="AI73" s="273"/>
      <c r="AJ73" s="273"/>
      <c r="AK73" s="269">
        <f>IF(Table1[[#This Row],[Criterion A]]="yes",2,IF(Table1[[#This Row],[Criterion A]]="somewhat",1,0))</f>
        <v>0</v>
      </c>
      <c r="AL73" s="269">
        <f>IF(Table1[[#This Row],[Criterion B]]="yes",2,IF(Table1[[#This Row],[Criterion B]]="somewhat",1,0))</f>
        <v>0</v>
      </c>
      <c r="AM73" s="269">
        <f>IF(Table1[[#This Row],[Criterion C]]="yes",2,IF(Table1[[#This Row],[Criterion C]]="somewhat",1,0))</f>
        <v>0</v>
      </c>
      <c r="AN73" s="269">
        <f>IF(Table1[[#This Row],[Criterion D]]="yes",2,IF(Table1[[#This Row],[Criterion D]]="somewhat",1,0))</f>
        <v>0</v>
      </c>
      <c r="AO73" s="269">
        <f>IF(Table1[[#This Row],[Criterion E]]="yes",2,IF(Table1[[#This Row],[Criterion E]]="somewhat",1,0))</f>
        <v>0</v>
      </c>
      <c r="AP73" s="269">
        <f>IF(Table1[[#This Row],[Criterion F]]="yes",2,IF(Table1[[#This Row],[Criterion F]]="somewhat",1,0))</f>
        <v>0</v>
      </c>
      <c r="AQ73" s="269">
        <f>IF(Table1[[#This Row],[Criterion G]]="yes",2,IF(Table1[[#This Row],[Criterion G]]="somewhat",1,0))</f>
        <v>0</v>
      </c>
      <c r="AR73" s="269">
        <f>IF(Table1[[#This Row],[Criterion H]]="yes",2,IF(Table1[[#This Row],[Criterion H]]="somewhat",1,0))</f>
        <v>0</v>
      </c>
      <c r="AS73" s="269">
        <f>IF(Table1[[#This Row],[Criterion I]]="yes",2,IF(Table1[[#This Row],[Criterion I]]="somewhat",1,0))</f>
        <v>0</v>
      </c>
      <c r="AT73" s="269">
        <f>IF(Table1[[#This Row],[Criterion J]]="yes",2,IF(Table1[[#This Row],[Criterion J]]="somewhat",1,0))</f>
        <v>0</v>
      </c>
      <c r="AU73" s="274">
        <f>Table1[[#This Row],[Alignment Score with Commercial and State Measure Sets]]+Table1[[#This Row],[Alignment Score with Federal Measure Sets Focused on Ambulatory Care ]]+Table1[[#This Row],[Alignment Score with National Hospital Measure Sets]]+Table1[[#This Row],[Alignment Score with National Hospital and Ambulatory Measure Sets]]+Table1[[#This Row],[Alignment Score with Select State Measure Sets]]</f>
        <v>2</v>
      </c>
      <c r="AV73" s="274">
        <f>COUNTIF(Table1[[#This Row],[SIM Aligned ACO Measure Set]:[Behavioral Health Measure Set - Substance Use Treatment]],"*yes*")</f>
        <v>2</v>
      </c>
      <c r="AW73" s="169">
        <f>COUNTIF(Table1[[#This Row],[
CMMI Comprehensive Primary Care Plus (CPC+)]:[
CMS Merit-based Incentive Payment System (MIPS) - General Practice/Family Practice, Internal Medicine, and Pediatrics]],"*yes*")</f>
        <v>0</v>
      </c>
      <c r="AX73" s="274">
        <f>COUNTIF(Table1[[#This Row],[
CMS Hospital Value-Based Purchasing]:[
Joint Commission Accountability Measure List]],"*yes*")</f>
        <v>0</v>
      </c>
      <c r="AY73" s="274">
        <f>COUNTIF(Table1[[#This Row],[
Catalyst for Payment Reform Employer-Purchaser Measure Set]],"*yes*")</f>
        <v>0</v>
      </c>
      <c r="AZ73" s="274">
        <f>COUNTIF(Table1[[#This Row],[
Medi-Cal P4P Measure Set
]:[
Washington State Common Measure Set for Health Care Quality and Cost 
]],"*yes*")</f>
        <v>0</v>
      </c>
      <c r="BA73" s="269" t="s">
        <v>2278</v>
      </c>
      <c r="BB73" s="269"/>
      <c r="BC73" s="269" t="s">
        <v>2278</v>
      </c>
      <c r="BD73" s="269"/>
      <c r="BE73" s="269"/>
      <c r="BF73" s="271"/>
      <c r="BG73" s="274"/>
      <c r="BH73" s="274"/>
      <c r="BI73" s="274"/>
      <c r="BJ73" s="274"/>
      <c r="BK73" s="274"/>
      <c r="BL73"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2017]],18,FALSE))=TRUE,"",VLOOKUP(Table1[[#This Row],[NQF Number]],Table48[[#All],[NQF '#]:[Washington State Common Measure Set for Health Care Quality and Cost
Version Date: CY 2017]],18,FALSE)))))</f>
        <v>No NQF Number</v>
      </c>
      <c r="BM73" s="274"/>
      <c r="BN73" s="274"/>
      <c r="BO73" s="274"/>
      <c r="BP73" s="274"/>
      <c r="BQ73" s="274"/>
      <c r="BR73" s="274"/>
      <c r="BS73" s="274"/>
      <c r="BT73" s="274"/>
      <c r="BU73" s="274"/>
      <c r="BV73" s="274"/>
      <c r="BW73" s="274"/>
      <c r="BX73" s="274"/>
      <c r="BY73" s="274"/>
    </row>
    <row r="74" spans="1:77" ht="132.94999999999999" customHeight="1">
      <c r="A74" s="161">
        <v>69</v>
      </c>
      <c r="B74" s="268" t="s">
        <v>1188</v>
      </c>
      <c r="C74" s="267" t="s">
        <v>103</v>
      </c>
      <c r="D74" s="269" t="s">
        <v>2482</v>
      </c>
      <c r="E74" s="270" t="str">
        <f>IF(INDEX(Table48[[#All],[CMS Number]],MATCH(Table1[[#This Row],[NQF Number]],Table48[[#All],[NQF '#]],0))=0,"",INDEX(Table48[[#All],[CMS Number]],MATCH(Table1[[#This Row],[NQF Number]],Table48[[#All],[NQF '#]],0)))</f>
        <v/>
      </c>
      <c r="F74" s="270" t="s">
        <v>1189</v>
      </c>
      <c r="G74" s="271" t="s">
        <v>2405</v>
      </c>
      <c r="H74" s="217" t="s">
        <v>2425</v>
      </c>
      <c r="I74" s="271" t="s">
        <v>2396</v>
      </c>
      <c r="J74" s="271" t="s">
        <v>2403</v>
      </c>
      <c r="K74" s="35" t="s">
        <v>3044</v>
      </c>
      <c r="L74" s="269"/>
      <c r="M74" s="269"/>
      <c r="N74" s="274"/>
      <c r="O74" s="280" t="s">
        <v>3033</v>
      </c>
      <c r="P74" s="272">
        <f>SUM(Table1[[#This Row],[Set A]:[Set J]])</f>
        <v>0</v>
      </c>
      <c r="Q74" s="273"/>
      <c r="R74" s="273"/>
      <c r="S74" s="273"/>
      <c r="T74" s="273"/>
      <c r="U74" s="273"/>
      <c r="V74" s="273"/>
      <c r="W74" s="273"/>
      <c r="X74" s="273"/>
      <c r="Y74" s="273"/>
      <c r="Z74" s="273"/>
      <c r="AA74" s="273"/>
      <c r="AB74" s="273"/>
      <c r="AC74" s="273"/>
      <c r="AD74" s="273"/>
      <c r="AE74" s="273"/>
      <c r="AF74" s="273"/>
      <c r="AG74" s="273"/>
      <c r="AH74" s="273"/>
      <c r="AI74" s="273"/>
      <c r="AJ74" s="273"/>
      <c r="AK74" s="269">
        <f>IF(Table1[[#This Row],[Criterion A]]="yes",2,IF(Table1[[#This Row],[Criterion A]]="somewhat",1,0))</f>
        <v>0</v>
      </c>
      <c r="AL74" s="269">
        <f>IF(Table1[[#This Row],[Criterion B]]="yes",2,IF(Table1[[#This Row],[Criterion B]]="somewhat",1,0))</f>
        <v>0</v>
      </c>
      <c r="AM74" s="269">
        <f>IF(Table1[[#This Row],[Criterion C]]="yes",2,IF(Table1[[#This Row],[Criterion C]]="somewhat",1,0))</f>
        <v>0</v>
      </c>
      <c r="AN74" s="269">
        <f>IF(Table1[[#This Row],[Criterion D]]="yes",2,IF(Table1[[#This Row],[Criterion D]]="somewhat",1,0))</f>
        <v>0</v>
      </c>
      <c r="AO74" s="269">
        <f>IF(Table1[[#This Row],[Criterion E]]="yes",2,IF(Table1[[#This Row],[Criterion E]]="somewhat",1,0))</f>
        <v>0</v>
      </c>
      <c r="AP74" s="269">
        <f>IF(Table1[[#This Row],[Criterion F]]="yes",2,IF(Table1[[#This Row],[Criterion F]]="somewhat",1,0))</f>
        <v>0</v>
      </c>
      <c r="AQ74" s="269">
        <f>IF(Table1[[#This Row],[Criterion G]]="yes",2,IF(Table1[[#This Row],[Criterion G]]="somewhat",1,0))</f>
        <v>0</v>
      </c>
      <c r="AR74" s="269">
        <f>IF(Table1[[#This Row],[Criterion H]]="yes",2,IF(Table1[[#This Row],[Criterion H]]="somewhat",1,0))</f>
        <v>0</v>
      </c>
      <c r="AS74" s="269">
        <f>IF(Table1[[#This Row],[Criterion I]]="yes",2,IF(Table1[[#This Row],[Criterion I]]="somewhat",1,0))</f>
        <v>0</v>
      </c>
      <c r="AT74" s="269">
        <f>IF(Table1[[#This Row],[Criterion J]]="yes",2,IF(Table1[[#This Row],[Criterion J]]="somewhat",1,0))</f>
        <v>0</v>
      </c>
      <c r="AU74" s="274">
        <f>Table1[[#This Row],[Alignment Score with Commercial and State Measure Sets]]+Table1[[#This Row],[Alignment Score with Federal Measure Sets Focused on Ambulatory Care ]]+Table1[[#This Row],[Alignment Score with National Hospital Measure Sets]]+Table1[[#This Row],[Alignment Score with National Hospital and Ambulatory Measure Sets]]+Table1[[#This Row],[Alignment Score with Select State Measure Sets]]</f>
        <v>1</v>
      </c>
      <c r="AV74" s="274">
        <f>COUNTIF(Table1[[#This Row],[SIM Aligned ACO Measure Set]:[Behavioral Health Measure Set - Substance Use Treatment]],"*yes*")</f>
        <v>1</v>
      </c>
      <c r="AW74" s="169">
        <f>COUNTIF(Table1[[#This Row],[
CMMI Comprehensive Primary Care Plus (CPC+)]:[
CMS Merit-based Incentive Payment System (MIPS) - General Practice/Family Practice, Internal Medicine, and Pediatrics]],"*yes*")</f>
        <v>0</v>
      </c>
      <c r="AX74" s="274">
        <f>COUNTIF(Table1[[#This Row],[
CMS Hospital Value-Based Purchasing]:[
Joint Commission Accountability Measure List]],"*yes*")</f>
        <v>0</v>
      </c>
      <c r="AY74" s="274">
        <f>COUNTIF(Table1[[#This Row],[
Catalyst for Payment Reform Employer-Purchaser Measure Set]],"*yes*")</f>
        <v>0</v>
      </c>
      <c r="AZ74" s="274">
        <f>COUNTIF(Table1[[#This Row],[
Medi-Cal P4P Measure Set
]:[
Washington State Common Measure Set for Health Care Quality and Cost 
]],"*yes*")</f>
        <v>0</v>
      </c>
      <c r="BA74" s="269"/>
      <c r="BB74" s="269"/>
      <c r="BC74" s="269"/>
      <c r="BD74" s="269" t="s">
        <v>2278</v>
      </c>
      <c r="BE74" s="269"/>
      <c r="BF74" s="271"/>
      <c r="BG74" s="274"/>
      <c r="BH74" s="274"/>
      <c r="BI74" s="274"/>
      <c r="BJ74" s="274"/>
      <c r="BK74" s="274"/>
      <c r="BL74"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2017]],18,FALSE))=TRUE,"",VLOOKUP(Table1[[#This Row],[NQF Number]],Table48[[#All],[NQF '#]:[Washington State Common Measure Set for Health Care Quality and Cost
Version Date: CY 2017]],18,FALSE)))))</f>
        <v>No NQF Number</v>
      </c>
      <c r="BM74" s="274"/>
      <c r="BN74" s="274"/>
      <c r="BO74" s="274"/>
      <c r="BP74" s="274"/>
      <c r="BQ74" s="274"/>
      <c r="BR74" s="274"/>
      <c r="BS74" s="274"/>
      <c r="BT74" s="274"/>
      <c r="BU74" s="274"/>
      <c r="BV74" s="274"/>
      <c r="BW74" s="274"/>
      <c r="BX74" s="274"/>
      <c r="BY74" s="274"/>
    </row>
    <row r="75" spans="1:77" ht="132.94999999999999" customHeight="1">
      <c r="A75" s="161">
        <v>70</v>
      </c>
      <c r="B75" s="268" t="s">
        <v>2575</v>
      </c>
      <c r="C75" s="267" t="s">
        <v>103</v>
      </c>
      <c r="D75" s="269" t="s">
        <v>2579</v>
      </c>
      <c r="E75" s="270" t="str">
        <f>IF(INDEX(Table48[[#All],[CMS Number]],MATCH(Table1[[#This Row],[NQF Number]],Table48[[#All],[NQF '#]],0))=0,"",INDEX(Table48[[#All],[CMS Number]],MATCH(Table1[[#This Row],[NQF Number]],Table48[[#All],[NQF '#]],0)))</f>
        <v/>
      </c>
      <c r="F75" s="270" t="s">
        <v>2967</v>
      </c>
      <c r="G75" s="271" t="s">
        <v>103</v>
      </c>
      <c r="H75" s="217" t="s">
        <v>2411</v>
      </c>
      <c r="I75" s="271" t="s">
        <v>2400</v>
      </c>
      <c r="J75" s="271" t="s">
        <v>2441</v>
      </c>
      <c r="K75" s="271" t="s">
        <v>6</v>
      </c>
      <c r="L75" s="269"/>
      <c r="M75" s="269"/>
      <c r="N75" s="274"/>
      <c r="O75" s="284"/>
      <c r="P75" s="272">
        <f>SUM(Table1[[#This Row],[Set A]:[Set J]])</f>
        <v>0</v>
      </c>
      <c r="Q75" s="273"/>
      <c r="R75" s="273"/>
      <c r="S75" s="273"/>
      <c r="T75" s="273"/>
      <c r="U75" s="273"/>
      <c r="V75" s="273"/>
      <c r="W75" s="273"/>
      <c r="X75" s="273"/>
      <c r="Y75" s="273"/>
      <c r="Z75" s="273"/>
      <c r="AA75" s="273"/>
      <c r="AB75" s="273"/>
      <c r="AC75" s="273"/>
      <c r="AD75" s="273"/>
      <c r="AE75" s="273"/>
      <c r="AF75" s="273"/>
      <c r="AG75" s="273"/>
      <c r="AH75" s="273"/>
      <c r="AI75" s="273"/>
      <c r="AJ75" s="273"/>
      <c r="AK75" s="269">
        <f>IF(Table1[[#This Row],[Criterion A]]="yes",2,IF(Table1[[#This Row],[Criterion A]]="somewhat",1,0))</f>
        <v>0</v>
      </c>
      <c r="AL75" s="269">
        <f>IF(Table1[[#This Row],[Criterion B]]="yes",2,IF(Table1[[#This Row],[Criterion B]]="somewhat",1,0))</f>
        <v>0</v>
      </c>
      <c r="AM75" s="269">
        <f>IF(Table1[[#This Row],[Criterion C]]="yes",2,IF(Table1[[#This Row],[Criterion C]]="somewhat",1,0))</f>
        <v>0</v>
      </c>
      <c r="AN75" s="269">
        <f>IF(Table1[[#This Row],[Criterion D]]="yes",2,IF(Table1[[#This Row],[Criterion D]]="somewhat",1,0))</f>
        <v>0</v>
      </c>
      <c r="AO75" s="269">
        <f>IF(Table1[[#This Row],[Criterion E]]="yes",2,IF(Table1[[#This Row],[Criterion E]]="somewhat",1,0))</f>
        <v>0</v>
      </c>
      <c r="AP75" s="269">
        <f>IF(Table1[[#This Row],[Criterion F]]="yes",2,IF(Table1[[#This Row],[Criterion F]]="somewhat",1,0))</f>
        <v>0</v>
      </c>
      <c r="AQ75" s="269">
        <f>IF(Table1[[#This Row],[Criterion G]]="yes",2,IF(Table1[[#This Row],[Criterion G]]="somewhat",1,0))</f>
        <v>0</v>
      </c>
      <c r="AR75" s="269">
        <f>IF(Table1[[#This Row],[Criterion H]]="yes",2,IF(Table1[[#This Row],[Criterion H]]="somewhat",1,0))</f>
        <v>0</v>
      </c>
      <c r="AS75" s="269">
        <f>IF(Table1[[#This Row],[Criterion I]]="yes",2,IF(Table1[[#This Row],[Criterion I]]="somewhat",1,0))</f>
        <v>0</v>
      </c>
      <c r="AT75" s="269">
        <f>IF(Table1[[#This Row],[Criterion J]]="yes",2,IF(Table1[[#This Row],[Criterion J]]="somewhat",1,0))</f>
        <v>0</v>
      </c>
      <c r="AU75" s="274">
        <f>Table1[[#This Row],[Alignment Score with Commercial and State Measure Sets]]+Table1[[#This Row],[Alignment Score with Federal Measure Sets Focused on Ambulatory Care ]]+Table1[[#This Row],[Alignment Score with National Hospital Measure Sets]]+Table1[[#This Row],[Alignment Score with National Hospital and Ambulatory Measure Sets]]+Table1[[#This Row],[Alignment Score with Select State Measure Sets]]</f>
        <v>2</v>
      </c>
      <c r="AV75" s="274">
        <f>COUNTIF(Table1[[#This Row],[SIM Aligned ACO Measure Set]:[Behavioral Health Measure Set - Substance Use Treatment]],"*yes*")</f>
        <v>2</v>
      </c>
      <c r="AW75" s="169">
        <f>COUNTIF(Table1[[#This Row],[
CMMI Comprehensive Primary Care Plus (CPC+)]:[
CMS Merit-based Incentive Payment System (MIPS) - General Practice/Family Practice, Internal Medicine, and Pediatrics]],"*yes*")</f>
        <v>0</v>
      </c>
      <c r="AX75" s="274">
        <f>COUNTIF(Table1[[#This Row],[
CMS Hospital Value-Based Purchasing]:[
Joint Commission Accountability Measure List]],"*yes*")</f>
        <v>0</v>
      </c>
      <c r="AY75" s="274">
        <f>COUNTIF(Table1[[#This Row],[
Catalyst for Payment Reform Employer-Purchaser Measure Set]],"*yes*")</f>
        <v>0</v>
      </c>
      <c r="AZ75" s="274">
        <f>COUNTIF(Table1[[#This Row],[
Medi-Cal P4P Measure Set
]:[
Washington State Common Measure Set for Health Care Quality and Cost 
]],"*yes*")</f>
        <v>0</v>
      </c>
      <c r="BA75" s="269" t="s">
        <v>2278</v>
      </c>
      <c r="BB75" s="269"/>
      <c r="BC75" s="269"/>
      <c r="BD75" s="269"/>
      <c r="BE75" s="271" t="s">
        <v>2278</v>
      </c>
      <c r="BF75" s="271"/>
      <c r="BG75" s="274"/>
      <c r="BH75" s="274"/>
      <c r="BI75" s="274"/>
      <c r="BJ75" s="274"/>
      <c r="BK75" s="274"/>
      <c r="BL75"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2017]],18,FALSE))=TRUE,"",VLOOKUP(Table1[[#This Row],[NQF Number]],Table48[[#All],[NQF '#]:[Washington State Common Measure Set for Health Care Quality and Cost
Version Date: CY 2017]],18,FALSE)))))</f>
        <v>No NQF Number</v>
      </c>
      <c r="BM75" s="274"/>
      <c r="BN75" s="274"/>
      <c r="BO75" s="274"/>
      <c r="BP75" s="274"/>
      <c r="BQ75" s="274"/>
      <c r="BR75" s="274"/>
      <c r="BS75" s="274"/>
      <c r="BT75" s="274"/>
      <c r="BU75" s="274"/>
      <c r="BV75" s="274"/>
      <c r="BW75" s="274"/>
      <c r="BX75" s="274"/>
      <c r="BY75" s="274"/>
    </row>
    <row r="76" spans="1:77" ht="132.94999999999999" customHeight="1">
      <c r="A76" s="222">
        <v>71</v>
      </c>
      <c r="B76" s="268" t="s">
        <v>2285</v>
      </c>
      <c r="C76" s="267" t="s">
        <v>103</v>
      </c>
      <c r="D76" s="269" t="s">
        <v>2294</v>
      </c>
      <c r="E76" s="270" t="str">
        <f>IF(INDEX(Table48[[#All],[CMS Number]],MATCH(Table1[[#This Row],[NQF Number]],Table48[[#All],[NQF '#]],0))=0,"",INDEX(Table48[[#All],[CMS Number]],MATCH(Table1[[#This Row],[NQF Number]],Table48[[#All],[NQF '#]],0)))</f>
        <v/>
      </c>
      <c r="F76" s="270" t="s">
        <v>2293</v>
      </c>
      <c r="G76" s="271" t="s">
        <v>2461</v>
      </c>
      <c r="H76" s="217" t="s">
        <v>103</v>
      </c>
      <c r="I76" s="218" t="s">
        <v>3053</v>
      </c>
      <c r="J76" s="271" t="s">
        <v>2441</v>
      </c>
      <c r="K76" s="271" t="s">
        <v>5</v>
      </c>
      <c r="L76" s="269"/>
      <c r="M76" s="269"/>
      <c r="N76" s="274"/>
      <c r="O76" s="284" t="s">
        <v>2974</v>
      </c>
      <c r="P76" s="272">
        <f>SUM(Table1[[#This Row],[Set A]:[Set J]])</f>
        <v>0</v>
      </c>
      <c r="Q76" s="273"/>
      <c r="R76" s="273"/>
      <c r="S76" s="273"/>
      <c r="T76" s="273"/>
      <c r="U76" s="273"/>
      <c r="V76" s="273"/>
      <c r="W76" s="273"/>
      <c r="X76" s="273"/>
      <c r="Y76" s="273"/>
      <c r="Z76" s="273"/>
      <c r="AA76" s="273"/>
      <c r="AB76" s="273"/>
      <c r="AC76" s="273"/>
      <c r="AD76" s="273"/>
      <c r="AE76" s="273"/>
      <c r="AF76" s="273"/>
      <c r="AG76" s="273"/>
      <c r="AH76" s="273"/>
      <c r="AI76" s="273"/>
      <c r="AJ76" s="273"/>
      <c r="AK76" s="269">
        <f>IF(Table1[[#This Row],[Criterion A]]="yes",2,IF(Table1[[#This Row],[Criterion A]]="somewhat",1,0))</f>
        <v>0</v>
      </c>
      <c r="AL76" s="269">
        <f>IF(Table1[[#This Row],[Criterion B]]="yes",2,IF(Table1[[#This Row],[Criterion B]]="somewhat",1,0))</f>
        <v>0</v>
      </c>
      <c r="AM76" s="269">
        <f>IF(Table1[[#This Row],[Criterion C]]="yes",2,IF(Table1[[#This Row],[Criterion C]]="somewhat",1,0))</f>
        <v>0</v>
      </c>
      <c r="AN76" s="269">
        <f>IF(Table1[[#This Row],[Criterion D]]="yes",2,IF(Table1[[#This Row],[Criterion D]]="somewhat",1,0))</f>
        <v>0</v>
      </c>
      <c r="AO76" s="269">
        <f>IF(Table1[[#This Row],[Criterion E]]="yes",2,IF(Table1[[#This Row],[Criterion E]]="somewhat",1,0))</f>
        <v>0</v>
      </c>
      <c r="AP76" s="269">
        <f>IF(Table1[[#This Row],[Criterion F]]="yes",2,IF(Table1[[#This Row],[Criterion F]]="somewhat",1,0))</f>
        <v>0</v>
      </c>
      <c r="AQ76" s="269">
        <f>IF(Table1[[#This Row],[Criterion G]]="yes",2,IF(Table1[[#This Row],[Criterion G]]="somewhat",1,0))</f>
        <v>0</v>
      </c>
      <c r="AR76" s="269">
        <f>IF(Table1[[#This Row],[Criterion H]]="yes",2,IF(Table1[[#This Row],[Criterion H]]="somewhat",1,0))</f>
        <v>0</v>
      </c>
      <c r="AS76" s="269">
        <f>IF(Table1[[#This Row],[Criterion I]]="yes",2,IF(Table1[[#This Row],[Criterion I]]="somewhat",1,0))</f>
        <v>0</v>
      </c>
      <c r="AT76" s="269">
        <f>IF(Table1[[#This Row],[Criterion J]]="yes",2,IF(Table1[[#This Row],[Criterion J]]="somewhat",1,0))</f>
        <v>0</v>
      </c>
      <c r="AU76" s="274">
        <f>Table1[[#This Row],[Alignment Score with Commercial and State Measure Sets]]+Table1[[#This Row],[Alignment Score with Federal Measure Sets Focused on Ambulatory Care ]]+Table1[[#This Row],[Alignment Score with National Hospital Measure Sets]]+Table1[[#This Row],[Alignment Score with National Hospital and Ambulatory Measure Sets]]+Table1[[#This Row],[Alignment Score with Select State Measure Sets]]</f>
        <v>2</v>
      </c>
      <c r="AV76" s="274">
        <f>COUNTIF(Table1[[#This Row],[SIM Aligned ACO Measure Set]:[Behavioral Health Measure Set - Substance Use Treatment]],"*yes*")</f>
        <v>2</v>
      </c>
      <c r="AW76" s="169">
        <f>COUNTIF(Table1[[#This Row],[
CMMI Comprehensive Primary Care Plus (CPC+)]:[
CMS Merit-based Incentive Payment System (MIPS) - General Practice/Family Practice, Internal Medicine, and Pediatrics]],"*yes*")</f>
        <v>0</v>
      </c>
      <c r="AX76" s="274">
        <f>COUNTIF(Table1[[#This Row],[
CMS Hospital Value-Based Purchasing]:[
Joint Commission Accountability Measure List]],"*yes*")</f>
        <v>0</v>
      </c>
      <c r="AY76" s="274">
        <f>COUNTIF(Table1[[#This Row],[
Catalyst for Payment Reform Employer-Purchaser Measure Set]],"*yes*")</f>
        <v>0</v>
      </c>
      <c r="AZ76" s="274">
        <f>COUNTIF(Table1[[#This Row],[
Medi-Cal P4P Measure Set
]:[
Washington State Common Measure Set for Health Care Quality and Cost 
]],"*yes*")</f>
        <v>0</v>
      </c>
      <c r="BA76" s="269" t="s">
        <v>2278</v>
      </c>
      <c r="BB76" s="269"/>
      <c r="BC76" s="269" t="s">
        <v>2278</v>
      </c>
      <c r="BD76" s="269"/>
      <c r="BE76" s="269"/>
      <c r="BF76" s="271"/>
      <c r="BG76" s="274"/>
      <c r="BH76" s="274"/>
      <c r="BI76" s="274"/>
      <c r="BJ76" s="274"/>
      <c r="BK76" s="274"/>
      <c r="BL76"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2017]],18,FALSE))=TRUE,"",VLOOKUP(Table1[[#This Row],[NQF Number]],Table48[[#All],[NQF '#]:[Washington State Common Measure Set for Health Care Quality and Cost
Version Date: CY 2017]],18,FALSE)))))</f>
        <v>No NQF Number</v>
      </c>
      <c r="BM76" s="274"/>
      <c r="BN76" s="274"/>
      <c r="BO76" s="274"/>
      <c r="BP76" s="274"/>
      <c r="BQ76" s="274"/>
      <c r="BR76" s="274"/>
      <c r="BS76" s="274"/>
      <c r="BT76" s="274"/>
      <c r="BU76" s="274"/>
      <c r="BV76" s="274"/>
      <c r="BW76" s="274"/>
      <c r="BX76" s="274"/>
      <c r="BY76" s="274"/>
    </row>
    <row r="77" spans="1:77" ht="132.94999999999999" customHeight="1">
      <c r="A77" s="161">
        <v>72</v>
      </c>
      <c r="B77" s="49" t="s">
        <v>2956</v>
      </c>
      <c r="C77" s="50" t="s">
        <v>103</v>
      </c>
      <c r="D77" s="33" t="s">
        <v>2951</v>
      </c>
      <c r="E77" s="33" t="str">
        <f>IF(INDEX(Table48[[#All],[CMS Number]],MATCH(Table1[[#This Row],[NQF Number]],Table48[[#All],[NQF '#]],0))=0,"",INDEX(Table48[[#All],[CMS Number]],MATCH(Table1[[#This Row],[NQF Number]],Table48[[#All],[NQF '#]],0)))</f>
        <v/>
      </c>
      <c r="F77" s="33" t="s">
        <v>2968</v>
      </c>
      <c r="G77" s="33" t="s">
        <v>2405</v>
      </c>
      <c r="H77" s="33" t="s">
        <v>2425</v>
      </c>
      <c r="I77" s="35" t="s">
        <v>2396</v>
      </c>
      <c r="J77" s="33" t="s">
        <v>2403</v>
      </c>
      <c r="K77" s="35" t="s">
        <v>3044</v>
      </c>
      <c r="L77" s="269"/>
      <c r="M77" s="269"/>
      <c r="N77" s="271"/>
      <c r="O77" s="283"/>
      <c r="P77" s="166">
        <f>SUM(Table1[[#This Row],[Set A]:[Set J]])</f>
        <v>0</v>
      </c>
      <c r="Q77" s="167"/>
      <c r="R77" s="167"/>
      <c r="S77" s="167"/>
      <c r="T77" s="167"/>
      <c r="U77" s="167"/>
      <c r="V77" s="167"/>
      <c r="W77" s="167"/>
      <c r="X77" s="167"/>
      <c r="Y77" s="167"/>
      <c r="Z77" s="167"/>
      <c r="AA77" s="167"/>
      <c r="AB77" s="167"/>
      <c r="AC77" s="167"/>
      <c r="AD77" s="167"/>
      <c r="AE77" s="167"/>
      <c r="AF77" s="167"/>
      <c r="AG77" s="167"/>
      <c r="AH77" s="167"/>
      <c r="AI77" s="167"/>
      <c r="AJ77" s="167"/>
      <c r="AK77" s="36">
        <f>IF(Table1[[#This Row],[Criterion A]]="yes",2,IF(Table1[[#This Row],[Criterion A]]="somewhat",1,0))</f>
        <v>0</v>
      </c>
      <c r="AL77" s="35">
        <f>IF(Table1[[#This Row],[Criterion B]]="yes",2,IF(Table1[[#This Row],[Criterion B]]="somewhat",1,0))</f>
        <v>0</v>
      </c>
      <c r="AM77" s="35">
        <f>IF(Table1[[#This Row],[Criterion C]]="yes",2,IF(Table1[[#This Row],[Criterion C]]="somewhat",1,0))</f>
        <v>0</v>
      </c>
      <c r="AN77" s="35">
        <f>IF(Table1[[#This Row],[Criterion D]]="yes",2,IF(Table1[[#This Row],[Criterion D]]="somewhat",1,0))</f>
        <v>0</v>
      </c>
      <c r="AO77" s="35">
        <f>IF(Table1[[#This Row],[Criterion E]]="yes",2,IF(Table1[[#This Row],[Criterion E]]="somewhat",1,0))</f>
        <v>0</v>
      </c>
      <c r="AP77" s="35">
        <f>IF(Table1[[#This Row],[Criterion F]]="yes",2,IF(Table1[[#This Row],[Criterion F]]="somewhat",1,0))</f>
        <v>0</v>
      </c>
      <c r="AQ77" s="35">
        <f>IF(Table1[[#This Row],[Criterion G]]="yes",2,IF(Table1[[#This Row],[Criterion G]]="somewhat",1,0))</f>
        <v>0</v>
      </c>
      <c r="AR77" s="35">
        <f>IF(Table1[[#This Row],[Criterion H]]="yes",2,IF(Table1[[#This Row],[Criterion H]]="somewhat",1,0))</f>
        <v>0</v>
      </c>
      <c r="AS77" s="35">
        <f>IF(Table1[[#This Row],[Criterion I]]="yes",2,IF(Table1[[#This Row],[Criterion I]]="somewhat",1,0))</f>
        <v>0</v>
      </c>
      <c r="AT77" s="35">
        <f>IF(Table1[[#This Row],[Criterion J]]="yes",2,IF(Table1[[#This Row],[Criterion J]]="somewhat",1,0))</f>
        <v>0</v>
      </c>
      <c r="AU77" s="169">
        <f>Table1[[#This Row],[Alignment Score with Commercial and State Measure Sets]]+Table1[[#This Row],[Alignment Score with Federal Measure Sets Focused on Ambulatory Care ]]+Table1[[#This Row],[Alignment Score with National Hospital Measure Sets]]+Table1[[#This Row],[Alignment Score with National Hospital and Ambulatory Measure Sets]]+Table1[[#This Row],[Alignment Score with Select State Measure Sets]]</f>
        <v>1</v>
      </c>
      <c r="AV77" s="169">
        <f>COUNTIF(Table1[[#This Row],[SIM Aligned ACO Measure Set]:[Behavioral Health Measure Set - Substance Use Treatment]],"*yes*")</f>
        <v>1</v>
      </c>
      <c r="AW77" s="169">
        <f>COUNTIF(Table1[[#This Row],[
CMMI Comprehensive Primary Care Plus (CPC+)]:[
CMS Merit-based Incentive Payment System (MIPS) - General Practice/Family Practice, Internal Medicine, and Pediatrics]],"*yes*")</f>
        <v>0</v>
      </c>
      <c r="AX77" s="169">
        <f>COUNTIF(Table1[[#This Row],[
CMS Hospital Value-Based Purchasing]:[
Joint Commission Accountability Measure List]],"*yes*")</f>
        <v>0</v>
      </c>
      <c r="AY77" s="169">
        <f>COUNTIF(Table1[[#This Row],[
Catalyst for Payment Reform Employer-Purchaser Measure Set]],"*yes*")</f>
        <v>0</v>
      </c>
      <c r="AZ77" s="169">
        <f>COUNTIF(Table1[[#This Row],[
Medi-Cal P4P Measure Set
]:[
Washington State Common Measure Set for Health Care Quality and Cost 
]],"*yes*")</f>
        <v>0</v>
      </c>
      <c r="BA77" s="269"/>
      <c r="BB77" s="269"/>
      <c r="BC77" s="269"/>
      <c r="BD77" s="269" t="s">
        <v>2278</v>
      </c>
      <c r="BE77" s="269"/>
      <c r="BF77" s="271"/>
      <c r="BG77" s="274"/>
      <c r="BH77" s="274"/>
      <c r="BI77" s="274"/>
      <c r="BJ77" s="274"/>
      <c r="BK77" s="274"/>
      <c r="BL77"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2017]],18,FALSE))=TRUE,"",VLOOKUP(Table1[[#This Row],[NQF Number]],Table48[[#All],[NQF '#]:[Washington State Common Measure Set for Health Care Quality and Cost
Version Date: CY 2017]],18,FALSE)))))</f>
        <v>No NQF Number</v>
      </c>
      <c r="BM77" s="274"/>
      <c r="BN77" s="274"/>
      <c r="BO77" s="274"/>
      <c r="BP77" s="274"/>
      <c r="BQ77" s="274"/>
      <c r="BR77" s="274"/>
      <c r="BS77" s="274"/>
      <c r="BT77" s="274"/>
      <c r="BU77" s="274"/>
      <c r="BV77" s="274"/>
      <c r="BW77" s="274"/>
      <c r="BX77" s="274"/>
      <c r="BY77" s="274"/>
    </row>
    <row r="78" spans="1:77" ht="132.94999999999999" customHeight="1">
      <c r="A78" s="161">
        <v>73</v>
      </c>
      <c r="B78" s="49" t="s">
        <v>2957</v>
      </c>
      <c r="C78" s="50" t="s">
        <v>103</v>
      </c>
      <c r="D78" s="33" t="s">
        <v>2948</v>
      </c>
      <c r="E78" s="33" t="str">
        <f>IF(INDEX(Table48[[#All],[CMS Number]],MATCH(Table1[[#This Row],[NQF Number]],Table48[[#All],[NQF '#]],0))=0,"",INDEX(Table48[[#All],[CMS Number]],MATCH(Table1[[#This Row],[NQF Number]],Table48[[#All],[NQF '#]],0)))</f>
        <v/>
      </c>
      <c r="F78" s="33" t="s">
        <v>2969</v>
      </c>
      <c r="G78" s="33" t="s">
        <v>2959</v>
      </c>
      <c r="H78" s="33" t="s">
        <v>2425</v>
      </c>
      <c r="I78" s="34" t="s">
        <v>2402</v>
      </c>
      <c r="J78" s="33" t="s">
        <v>2403</v>
      </c>
      <c r="K78" s="35" t="s">
        <v>430</v>
      </c>
      <c r="L78" s="269"/>
      <c r="M78" s="269"/>
      <c r="N78" s="271"/>
      <c r="O78" s="283"/>
      <c r="P78" s="166">
        <f>SUM(Table1[[#This Row],[Set A]:[Set J]])</f>
        <v>0</v>
      </c>
      <c r="Q78" s="167"/>
      <c r="R78" s="167"/>
      <c r="S78" s="167"/>
      <c r="T78" s="167"/>
      <c r="U78" s="167"/>
      <c r="V78" s="167"/>
      <c r="W78" s="167"/>
      <c r="X78" s="167"/>
      <c r="Y78" s="167"/>
      <c r="Z78" s="167"/>
      <c r="AA78" s="167"/>
      <c r="AB78" s="167"/>
      <c r="AC78" s="167"/>
      <c r="AD78" s="167"/>
      <c r="AE78" s="167"/>
      <c r="AF78" s="167"/>
      <c r="AG78" s="167"/>
      <c r="AH78" s="167"/>
      <c r="AI78" s="167"/>
      <c r="AJ78" s="167"/>
      <c r="AK78" s="36">
        <f>IF(Table1[[#This Row],[Criterion A]]="yes",2,IF(Table1[[#This Row],[Criterion A]]="somewhat",1,0))</f>
        <v>0</v>
      </c>
      <c r="AL78" s="35">
        <f>IF(Table1[[#This Row],[Criterion B]]="yes",2,IF(Table1[[#This Row],[Criterion B]]="somewhat",1,0))</f>
        <v>0</v>
      </c>
      <c r="AM78" s="35">
        <f>IF(Table1[[#This Row],[Criterion C]]="yes",2,IF(Table1[[#This Row],[Criterion C]]="somewhat",1,0))</f>
        <v>0</v>
      </c>
      <c r="AN78" s="35">
        <f>IF(Table1[[#This Row],[Criterion D]]="yes",2,IF(Table1[[#This Row],[Criterion D]]="somewhat",1,0))</f>
        <v>0</v>
      </c>
      <c r="AO78" s="35">
        <f>IF(Table1[[#This Row],[Criterion E]]="yes",2,IF(Table1[[#This Row],[Criterion E]]="somewhat",1,0))</f>
        <v>0</v>
      </c>
      <c r="AP78" s="35">
        <f>IF(Table1[[#This Row],[Criterion F]]="yes",2,IF(Table1[[#This Row],[Criterion F]]="somewhat",1,0))</f>
        <v>0</v>
      </c>
      <c r="AQ78" s="35">
        <f>IF(Table1[[#This Row],[Criterion G]]="yes",2,IF(Table1[[#This Row],[Criterion G]]="somewhat",1,0))</f>
        <v>0</v>
      </c>
      <c r="AR78" s="35">
        <f>IF(Table1[[#This Row],[Criterion H]]="yes",2,IF(Table1[[#This Row],[Criterion H]]="somewhat",1,0))</f>
        <v>0</v>
      </c>
      <c r="AS78" s="35">
        <f>IF(Table1[[#This Row],[Criterion I]]="yes",2,IF(Table1[[#This Row],[Criterion I]]="somewhat",1,0))</f>
        <v>0</v>
      </c>
      <c r="AT78" s="35">
        <f>IF(Table1[[#This Row],[Criterion J]]="yes",2,IF(Table1[[#This Row],[Criterion J]]="somewhat",1,0))</f>
        <v>0</v>
      </c>
      <c r="AU78" s="169">
        <f>Table1[[#This Row],[Alignment Score with Commercial and State Measure Sets]]+Table1[[#This Row],[Alignment Score with Federal Measure Sets Focused on Ambulatory Care ]]+Table1[[#This Row],[Alignment Score with National Hospital Measure Sets]]+Table1[[#This Row],[Alignment Score with National Hospital and Ambulatory Measure Sets]]+Table1[[#This Row],[Alignment Score with Select State Measure Sets]]</f>
        <v>1</v>
      </c>
      <c r="AV78" s="169">
        <f>COUNTIF(Table1[[#This Row],[SIM Aligned ACO Measure Set]:[Behavioral Health Measure Set - Substance Use Treatment]],"*yes*")</f>
        <v>1</v>
      </c>
      <c r="AW78" s="169">
        <f>COUNTIF(Table1[[#This Row],[
CMMI Comprehensive Primary Care Plus (CPC+)]:[
CMS Merit-based Incentive Payment System (MIPS) - General Practice/Family Practice, Internal Medicine, and Pediatrics]],"*yes*")</f>
        <v>0</v>
      </c>
      <c r="AX78" s="169">
        <f>COUNTIF(Table1[[#This Row],[
CMS Hospital Value-Based Purchasing]:[
Joint Commission Accountability Measure List]],"*yes*")</f>
        <v>0</v>
      </c>
      <c r="AY78" s="169">
        <f>COUNTIF(Table1[[#This Row],[
Catalyst for Payment Reform Employer-Purchaser Measure Set]],"*yes*")</f>
        <v>0</v>
      </c>
      <c r="AZ78" s="169">
        <f>COUNTIF(Table1[[#This Row],[
Medi-Cal P4P Measure Set
]:[
Washington State Common Measure Set for Health Care Quality and Cost 
]],"*yes*")</f>
        <v>0</v>
      </c>
      <c r="BA78" s="269"/>
      <c r="BB78" s="269"/>
      <c r="BC78" s="269"/>
      <c r="BD78" s="269" t="s">
        <v>2278</v>
      </c>
      <c r="BE78" s="269"/>
      <c r="BF78" s="271"/>
      <c r="BG78" s="274"/>
      <c r="BH78" s="274"/>
      <c r="BI78" s="274"/>
      <c r="BJ78" s="274"/>
      <c r="BK78" s="274"/>
      <c r="BL78"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2017]],18,FALSE))=TRUE,"",VLOOKUP(Table1[[#This Row],[NQF Number]],Table48[[#All],[NQF '#]:[Washington State Common Measure Set for Health Care Quality and Cost
Version Date: CY 2017]],18,FALSE)))))</f>
        <v>No NQF Number</v>
      </c>
      <c r="BM78" s="274"/>
      <c r="BN78" s="274"/>
      <c r="BO78" s="274"/>
      <c r="BP78" s="274"/>
      <c r="BQ78" s="274"/>
      <c r="BR78" s="274"/>
      <c r="BS78" s="274"/>
      <c r="BT78" s="274"/>
      <c r="BU78" s="274"/>
      <c r="BV78" s="274"/>
      <c r="BW78" s="274"/>
      <c r="BX78" s="274"/>
      <c r="BY78" s="274"/>
    </row>
    <row r="79" spans="1:77" ht="132.94999999999999" customHeight="1">
      <c r="A79" s="222">
        <v>74</v>
      </c>
      <c r="B79" s="49" t="s">
        <v>2304</v>
      </c>
      <c r="C79" s="50" t="s">
        <v>103</v>
      </c>
      <c r="D79" s="33" t="s">
        <v>2502</v>
      </c>
      <c r="E79" s="33" t="str">
        <f>IF(INDEX(Table48[[#All],[CMS Number]],MATCH(Table1[[#This Row],[NQF Number]],Table48[[#All],[NQF '#]],0))=0,"",INDEX(Table48[[#All],[CMS Number]],MATCH(Table1[[#This Row],[NQF Number]],Table48[[#All],[NQF '#]],0)))</f>
        <v/>
      </c>
      <c r="F79" s="33" t="s">
        <v>2970</v>
      </c>
      <c r="G79" s="217" t="s">
        <v>2959</v>
      </c>
      <c r="H79" s="217" t="s">
        <v>2411</v>
      </c>
      <c r="I79" s="34" t="s">
        <v>2396</v>
      </c>
      <c r="J79" s="217" t="s">
        <v>2441</v>
      </c>
      <c r="K79" s="35" t="s">
        <v>2962</v>
      </c>
      <c r="L79" s="269"/>
      <c r="M79" s="269"/>
      <c r="N79" s="274"/>
      <c r="O79" s="283" t="s">
        <v>3050</v>
      </c>
      <c r="P79" s="166">
        <f>SUM(Table1[[#This Row],[Set A]:[Set J]])</f>
        <v>0</v>
      </c>
      <c r="Q79" s="167"/>
      <c r="R79" s="167"/>
      <c r="S79" s="167"/>
      <c r="T79" s="167"/>
      <c r="U79" s="167"/>
      <c r="V79" s="167"/>
      <c r="W79" s="167"/>
      <c r="X79" s="167"/>
      <c r="Y79" s="167"/>
      <c r="Z79" s="167"/>
      <c r="AA79" s="167"/>
      <c r="AB79" s="167"/>
      <c r="AC79" s="167"/>
      <c r="AD79" s="167"/>
      <c r="AE79" s="167"/>
      <c r="AF79" s="167"/>
      <c r="AG79" s="167"/>
      <c r="AH79" s="167"/>
      <c r="AI79" s="167"/>
      <c r="AJ79" s="167"/>
      <c r="AK79" s="36">
        <f>IF(Table1[[#This Row],[Criterion A]]="yes",2,IF(Table1[[#This Row],[Criterion A]]="somewhat",1,0))</f>
        <v>0</v>
      </c>
      <c r="AL79" s="35">
        <f>IF(Table1[[#This Row],[Criterion B]]="yes",2,IF(Table1[[#This Row],[Criterion B]]="somewhat",1,0))</f>
        <v>0</v>
      </c>
      <c r="AM79" s="35">
        <f>IF(Table1[[#This Row],[Criterion C]]="yes",2,IF(Table1[[#This Row],[Criterion C]]="somewhat",1,0))</f>
        <v>0</v>
      </c>
      <c r="AN79" s="35">
        <f>IF(Table1[[#This Row],[Criterion D]]="yes",2,IF(Table1[[#This Row],[Criterion D]]="somewhat",1,0))</f>
        <v>0</v>
      </c>
      <c r="AO79" s="35">
        <f>IF(Table1[[#This Row],[Criterion E]]="yes",2,IF(Table1[[#This Row],[Criterion E]]="somewhat",1,0))</f>
        <v>0</v>
      </c>
      <c r="AP79" s="35">
        <f>IF(Table1[[#This Row],[Criterion F]]="yes",2,IF(Table1[[#This Row],[Criterion F]]="somewhat",1,0))</f>
        <v>0</v>
      </c>
      <c r="AQ79" s="35">
        <f>IF(Table1[[#This Row],[Criterion G]]="yes",2,IF(Table1[[#This Row],[Criterion G]]="somewhat",1,0))</f>
        <v>0</v>
      </c>
      <c r="AR79" s="35">
        <f>IF(Table1[[#This Row],[Criterion H]]="yes",2,IF(Table1[[#This Row],[Criterion H]]="somewhat",1,0))</f>
        <v>0</v>
      </c>
      <c r="AS79" s="35">
        <f>IF(Table1[[#This Row],[Criterion I]]="yes",2,IF(Table1[[#This Row],[Criterion I]]="somewhat",1,0))</f>
        <v>0</v>
      </c>
      <c r="AT79" s="35">
        <f>IF(Table1[[#This Row],[Criterion J]]="yes",2,IF(Table1[[#This Row],[Criterion J]]="somewhat",1,0))</f>
        <v>0</v>
      </c>
      <c r="AU79" s="169">
        <f>Table1[[#This Row],[Alignment Score with Commercial and State Measure Sets]]+Table1[[#This Row],[Alignment Score with Federal Measure Sets Focused on Ambulatory Care ]]+Table1[[#This Row],[Alignment Score with National Hospital Measure Sets]]+Table1[[#This Row],[Alignment Score with National Hospital and Ambulatory Measure Sets]]+Table1[[#This Row],[Alignment Score with Select State Measure Sets]]</f>
        <v>3</v>
      </c>
      <c r="AV79" s="169">
        <f>COUNTIF(Table1[[#This Row],[SIM Aligned ACO Measure Set]:[Behavioral Health Measure Set - Substance Use Treatment]],"*yes*")</f>
        <v>3</v>
      </c>
      <c r="AW79" s="169">
        <f>COUNTIF(Table1[[#This Row],[
CMMI Comprehensive Primary Care Plus (CPC+)]:[
CMS Merit-based Incentive Payment System (MIPS) - General Practice/Family Practice, Internal Medicine, and Pediatrics]],"*yes*")</f>
        <v>0</v>
      </c>
      <c r="AX79" s="169">
        <f>COUNTIF(Table1[[#This Row],[
CMS Hospital Value-Based Purchasing]:[
Joint Commission Accountability Measure List]],"*yes*")</f>
        <v>0</v>
      </c>
      <c r="AY79" s="169">
        <f>COUNTIF(Table1[[#This Row],[
Catalyst for Payment Reform Employer-Purchaser Measure Set]],"*yes*")</f>
        <v>0</v>
      </c>
      <c r="AZ79" s="169">
        <f>COUNTIF(Table1[[#This Row],[
Medi-Cal P4P Measure Set
]:[
Washington State Common Measure Set for Health Care Quality and Cost 
]],"*yes*")</f>
        <v>0</v>
      </c>
      <c r="BA79" s="269" t="s">
        <v>2278</v>
      </c>
      <c r="BB79" s="269"/>
      <c r="BC79" s="269" t="s">
        <v>2278</v>
      </c>
      <c r="BD79" s="269"/>
      <c r="BE79" s="271" t="s">
        <v>2278</v>
      </c>
      <c r="BF79" s="286"/>
      <c r="BG79" s="274"/>
      <c r="BH79" s="274"/>
      <c r="BI79" s="274"/>
      <c r="BJ79" s="274"/>
      <c r="BK79" s="274"/>
      <c r="BL79" s="169" t="str">
        <f>IF(Table1[[#This Row],[NQF Number]]="NA","No NQF Number",IF(ISBLANK(Table1[[#This Row],[NQF Number]]),"No NQF Number",IF(ISNA(VLOOKUP(Table1[[#This Row],[NQF Number]],Table48[[#All],[NQF '#]],1,FALSE))=TRUE,"Not Found",IF(ISBLANK(VLOOKUP(Table1[[#This Row],[NQF Number]],Table48[[#All],[NQF '#]:[Washington State Common Measure Set for Health Care Quality and Cost
Version Date: CY 2017]],18,FALSE))=TRUE,"",VLOOKUP(Table1[[#This Row],[NQF Number]],Table48[[#All],[NQF '#]:[Washington State Common Measure Set for Health Care Quality and Cost
Version Date: CY 2017]],18,FALSE)))))</f>
        <v>No NQF Number</v>
      </c>
      <c r="BM79" s="274"/>
      <c r="BN79" s="274"/>
      <c r="BO79" s="274"/>
      <c r="BP79" s="274"/>
      <c r="BQ79" s="274"/>
      <c r="BR79" s="274"/>
      <c r="BS79" s="274"/>
      <c r="BT79" s="274"/>
      <c r="BU79" s="274"/>
      <c r="BV79" s="274"/>
      <c r="BW79" s="274"/>
      <c r="BX79" s="274"/>
      <c r="BY79" s="274"/>
    </row>
    <row r="81" spans="3:47">
      <c r="C81" s="27"/>
      <c r="D81" s="28"/>
      <c r="E81" s="27"/>
      <c r="F81" s="28"/>
      <c r="G81" s="27"/>
      <c r="H81" s="27"/>
      <c r="I81" s="28"/>
      <c r="J81" s="27"/>
      <c r="K81" s="28"/>
      <c r="L81" s="27"/>
      <c r="M81" s="28"/>
      <c r="N81" s="27"/>
      <c r="O81" s="27"/>
      <c r="P81" s="28"/>
      <c r="Q81" s="27"/>
      <c r="R81" s="28"/>
      <c r="S81" s="27"/>
      <c r="T81" s="28"/>
      <c r="U81" s="27"/>
      <c r="V81" s="28"/>
      <c r="W81" s="27"/>
      <c r="X81" s="28"/>
      <c r="Y81" s="27"/>
      <c r="Z81" s="28"/>
      <c r="AA81" s="27"/>
      <c r="AB81" s="28"/>
      <c r="AC81" s="27"/>
      <c r="AD81" s="28"/>
      <c r="AE81" s="27"/>
      <c r="AF81" s="28"/>
      <c r="AG81" s="27"/>
      <c r="AH81" s="28"/>
      <c r="AI81" s="27"/>
      <c r="AJ81" s="28"/>
      <c r="AK81" s="27"/>
      <c r="AL81" s="28"/>
      <c r="AM81" s="27"/>
      <c r="AN81" s="28"/>
      <c r="AO81" s="27"/>
      <c r="AP81" s="28"/>
      <c r="AQ81" s="27"/>
      <c r="AR81" s="28"/>
      <c r="AS81" s="27"/>
      <c r="AT81" s="28"/>
      <c r="AU81" s="27"/>
    </row>
    <row r="123" spans="17:35">
      <c r="Q123" s="177" t="s">
        <v>868</v>
      </c>
      <c r="S123" s="177" t="s">
        <v>868</v>
      </c>
      <c r="U123" s="177" t="s">
        <v>868</v>
      </c>
      <c r="W123" s="177" t="s">
        <v>868</v>
      </c>
      <c r="Y123" s="177" t="s">
        <v>868</v>
      </c>
      <c r="AA123" s="177" t="s">
        <v>868</v>
      </c>
      <c r="AC123" s="177" t="s">
        <v>868</v>
      </c>
      <c r="AE123" s="177" t="s">
        <v>868</v>
      </c>
      <c r="AG123" s="177" t="s">
        <v>868</v>
      </c>
      <c r="AI123" s="177" t="s">
        <v>868</v>
      </c>
    </row>
    <row r="124" spans="17:35">
      <c r="Q124" s="177" t="s">
        <v>869</v>
      </c>
      <c r="S124" s="177" t="s">
        <v>869</v>
      </c>
      <c r="U124" s="177" t="s">
        <v>869</v>
      </c>
      <c r="W124" s="177" t="s">
        <v>869</v>
      </c>
      <c r="Y124" s="177" t="s">
        <v>869</v>
      </c>
      <c r="AA124" s="177" t="s">
        <v>869</v>
      </c>
      <c r="AC124" s="177" t="s">
        <v>869</v>
      </c>
      <c r="AE124" s="177" t="s">
        <v>869</v>
      </c>
      <c r="AG124" s="177" t="s">
        <v>869</v>
      </c>
      <c r="AI124" s="177" t="s">
        <v>869</v>
      </c>
    </row>
    <row r="125" spans="17:35">
      <c r="Q125" s="178" t="s">
        <v>870</v>
      </c>
      <c r="S125" s="178" t="s">
        <v>871</v>
      </c>
      <c r="U125" s="178" t="s">
        <v>872</v>
      </c>
      <c r="W125" s="178" t="s">
        <v>873</v>
      </c>
      <c r="Y125" s="178" t="s">
        <v>874</v>
      </c>
      <c r="AA125" s="178" t="s">
        <v>875</v>
      </c>
      <c r="AC125" s="178" t="s">
        <v>876</v>
      </c>
      <c r="AE125" s="178" t="s">
        <v>877</v>
      </c>
      <c r="AG125" s="178" t="s">
        <v>878</v>
      </c>
      <c r="AI125" s="178" t="s">
        <v>879</v>
      </c>
    </row>
    <row r="126" spans="17:35">
      <c r="Q126" s="178" t="s">
        <v>201</v>
      </c>
      <c r="S126" s="178" t="s">
        <v>201</v>
      </c>
      <c r="U126" s="178" t="s">
        <v>201</v>
      </c>
      <c r="W126" s="178" t="s">
        <v>201</v>
      </c>
      <c r="Y126" s="178" t="s">
        <v>201</v>
      </c>
      <c r="AA126" s="178" t="s">
        <v>201</v>
      </c>
      <c r="AC126" s="178" t="s">
        <v>201</v>
      </c>
      <c r="AE126" s="178" t="s">
        <v>201</v>
      </c>
      <c r="AG126" s="178" t="s">
        <v>201</v>
      </c>
      <c r="AI126" s="178" t="s">
        <v>201</v>
      </c>
    </row>
    <row r="127" spans="17:35">
      <c r="Q127" s="178" t="s">
        <v>202</v>
      </c>
      <c r="S127" s="178" t="s">
        <v>202</v>
      </c>
      <c r="U127" s="178" t="s">
        <v>202</v>
      </c>
      <c r="W127" s="178" t="s">
        <v>202</v>
      </c>
      <c r="Y127" s="178" t="s">
        <v>202</v>
      </c>
      <c r="AA127" s="178" t="s">
        <v>202</v>
      </c>
      <c r="AC127" s="178" t="s">
        <v>202</v>
      </c>
      <c r="AE127" s="178" t="s">
        <v>202</v>
      </c>
      <c r="AG127" s="178" t="s">
        <v>202</v>
      </c>
      <c r="AI127" s="178" t="s">
        <v>202</v>
      </c>
    </row>
    <row r="128" spans="17:35">
      <c r="Q128" s="178" t="s">
        <v>203</v>
      </c>
      <c r="S128" s="178" t="s">
        <v>203</v>
      </c>
      <c r="U128" s="178" t="s">
        <v>203</v>
      </c>
      <c r="W128" s="178" t="s">
        <v>203</v>
      </c>
      <c r="Y128" s="178" t="s">
        <v>203</v>
      </c>
      <c r="AA128" s="178" t="s">
        <v>203</v>
      </c>
      <c r="AC128" s="178" t="s">
        <v>203</v>
      </c>
      <c r="AE128" s="178" t="s">
        <v>203</v>
      </c>
      <c r="AG128" s="178" t="s">
        <v>203</v>
      </c>
      <c r="AI128" s="178" t="s">
        <v>203</v>
      </c>
    </row>
    <row r="129" spans="17:35">
      <c r="Q129" s="178" t="s">
        <v>204</v>
      </c>
      <c r="S129" s="178" t="s">
        <v>204</v>
      </c>
      <c r="U129" s="178" t="s">
        <v>204</v>
      </c>
      <c r="W129" s="178" t="s">
        <v>204</v>
      </c>
      <c r="Y129" s="178" t="s">
        <v>204</v>
      </c>
      <c r="AA129" s="178" t="s">
        <v>204</v>
      </c>
      <c r="AC129" s="178" t="s">
        <v>204</v>
      </c>
      <c r="AE129" s="178" t="s">
        <v>204</v>
      </c>
      <c r="AG129" s="178" t="s">
        <v>204</v>
      </c>
      <c r="AI129" s="178" t="s">
        <v>204</v>
      </c>
    </row>
    <row r="130" spans="17:35">
      <c r="Q130" s="178" t="s">
        <v>205</v>
      </c>
      <c r="S130" s="178" t="s">
        <v>205</v>
      </c>
      <c r="U130" s="178" t="s">
        <v>205</v>
      </c>
      <c r="W130" s="178" t="s">
        <v>205</v>
      </c>
      <c r="Y130" s="178" t="s">
        <v>205</v>
      </c>
      <c r="AA130" s="178" t="s">
        <v>205</v>
      </c>
      <c r="AC130" s="178" t="s">
        <v>205</v>
      </c>
      <c r="AE130" s="178" t="s">
        <v>205</v>
      </c>
      <c r="AG130" s="178" t="s">
        <v>205</v>
      </c>
      <c r="AI130" s="178" t="s">
        <v>205</v>
      </c>
    </row>
    <row r="131" spans="17:35">
      <c r="Q131" s="178" t="s">
        <v>206</v>
      </c>
      <c r="S131" s="178" t="s">
        <v>206</v>
      </c>
      <c r="U131" s="178" t="s">
        <v>206</v>
      </c>
      <c r="W131" s="178" t="s">
        <v>206</v>
      </c>
      <c r="Y131" s="178" t="s">
        <v>206</v>
      </c>
      <c r="AA131" s="178" t="s">
        <v>206</v>
      </c>
      <c r="AC131" s="178" t="s">
        <v>206</v>
      </c>
      <c r="AE131" s="178" t="s">
        <v>206</v>
      </c>
      <c r="AG131" s="178" t="s">
        <v>206</v>
      </c>
      <c r="AI131" s="178" t="s">
        <v>206</v>
      </c>
    </row>
    <row r="132" spans="17:35">
      <c r="Q132" s="178" t="s">
        <v>207</v>
      </c>
      <c r="S132" s="178" t="s">
        <v>207</v>
      </c>
      <c r="U132" s="178" t="s">
        <v>207</v>
      </c>
      <c r="W132" s="178" t="s">
        <v>207</v>
      </c>
      <c r="Y132" s="178" t="s">
        <v>207</v>
      </c>
      <c r="AA132" s="178" t="s">
        <v>207</v>
      </c>
      <c r="AC132" s="178" t="s">
        <v>207</v>
      </c>
      <c r="AE132" s="178" t="s">
        <v>207</v>
      </c>
      <c r="AG132" s="178" t="s">
        <v>207</v>
      </c>
      <c r="AI132" s="178" t="s">
        <v>207</v>
      </c>
    </row>
    <row r="133" spans="17:35">
      <c r="Q133" s="178" t="s">
        <v>208</v>
      </c>
      <c r="S133" s="178" t="s">
        <v>208</v>
      </c>
      <c r="U133" s="178" t="s">
        <v>208</v>
      </c>
      <c r="W133" s="178" t="s">
        <v>208</v>
      </c>
      <c r="Y133" s="178" t="s">
        <v>208</v>
      </c>
      <c r="AA133" s="178" t="s">
        <v>208</v>
      </c>
      <c r="AC133" s="178" t="s">
        <v>208</v>
      </c>
      <c r="AE133" s="178" t="s">
        <v>208</v>
      </c>
      <c r="AG133" s="178" t="s">
        <v>208</v>
      </c>
      <c r="AI133" s="178" t="s">
        <v>208</v>
      </c>
    </row>
    <row r="134" spans="17:35">
      <c r="Q134" s="178" t="s">
        <v>880</v>
      </c>
      <c r="S134" s="178" t="s">
        <v>880</v>
      </c>
      <c r="U134" s="178" t="s">
        <v>880</v>
      </c>
      <c r="W134" s="178" t="s">
        <v>880</v>
      </c>
      <c r="Y134" s="178" t="s">
        <v>880</v>
      </c>
      <c r="AA134" s="178" t="s">
        <v>880</v>
      </c>
      <c r="AC134" s="178" t="s">
        <v>880</v>
      </c>
      <c r="AE134" s="178" t="s">
        <v>880</v>
      </c>
      <c r="AG134" s="178" t="s">
        <v>880</v>
      </c>
      <c r="AI134" s="178" t="s">
        <v>880</v>
      </c>
    </row>
    <row r="135" spans="17:35">
      <c r="Q135" s="178" t="s">
        <v>210</v>
      </c>
      <c r="S135" s="178" t="s">
        <v>210</v>
      </c>
      <c r="U135" s="178" t="s">
        <v>210</v>
      </c>
      <c r="W135" s="178" t="s">
        <v>210</v>
      </c>
      <c r="Y135" s="178" t="s">
        <v>210</v>
      </c>
      <c r="AA135" s="178" t="s">
        <v>210</v>
      </c>
      <c r="AC135" s="178" t="s">
        <v>210</v>
      </c>
      <c r="AE135" s="178" t="s">
        <v>210</v>
      </c>
      <c r="AG135" s="178" t="s">
        <v>210</v>
      </c>
      <c r="AI135" s="178" t="s">
        <v>210</v>
      </c>
    </row>
    <row r="136" spans="17:35">
      <c r="Q136" s="178" t="s">
        <v>211</v>
      </c>
      <c r="S136" s="178" t="s">
        <v>211</v>
      </c>
      <c r="U136" s="178" t="s">
        <v>211</v>
      </c>
      <c r="W136" s="178" t="s">
        <v>211</v>
      </c>
      <c r="Y136" s="178" t="s">
        <v>211</v>
      </c>
      <c r="AA136" s="178" t="s">
        <v>211</v>
      </c>
      <c r="AC136" s="178" t="s">
        <v>211</v>
      </c>
      <c r="AE136" s="178" t="s">
        <v>211</v>
      </c>
      <c r="AG136" s="178" t="s">
        <v>211</v>
      </c>
      <c r="AI136" s="178" t="s">
        <v>211</v>
      </c>
    </row>
    <row r="137" spans="17:35">
      <c r="Q137" s="178" t="s">
        <v>212</v>
      </c>
      <c r="S137" s="178" t="s">
        <v>212</v>
      </c>
      <c r="U137" s="178" t="s">
        <v>212</v>
      </c>
      <c r="W137" s="178" t="s">
        <v>212</v>
      </c>
      <c r="Y137" s="178" t="s">
        <v>212</v>
      </c>
      <c r="AA137" s="178" t="s">
        <v>212</v>
      </c>
      <c r="AC137" s="178" t="s">
        <v>212</v>
      </c>
      <c r="AE137" s="178" t="s">
        <v>212</v>
      </c>
      <c r="AG137" s="178" t="s">
        <v>212</v>
      </c>
      <c r="AI137" s="178" t="s">
        <v>212</v>
      </c>
    </row>
    <row r="138" spans="17:35">
      <c r="Q138" s="178" t="s">
        <v>213</v>
      </c>
      <c r="S138" s="178" t="s">
        <v>213</v>
      </c>
      <c r="U138" s="178" t="s">
        <v>213</v>
      </c>
      <c r="W138" s="178" t="s">
        <v>213</v>
      </c>
      <c r="Y138" s="178" t="s">
        <v>213</v>
      </c>
      <c r="AA138" s="178" t="s">
        <v>213</v>
      </c>
      <c r="AC138" s="178" t="s">
        <v>213</v>
      </c>
      <c r="AE138" s="178" t="s">
        <v>213</v>
      </c>
      <c r="AG138" s="178" t="s">
        <v>213</v>
      </c>
      <c r="AI138" s="178" t="s">
        <v>213</v>
      </c>
    </row>
    <row r="139" spans="17:35">
      <c r="Q139" t="s">
        <v>214</v>
      </c>
      <c r="S139" t="s">
        <v>214</v>
      </c>
      <c r="U139" t="s">
        <v>214</v>
      </c>
      <c r="W139" t="s">
        <v>214</v>
      </c>
      <c r="Y139" t="s">
        <v>214</v>
      </c>
      <c r="AA139" t="s">
        <v>214</v>
      </c>
      <c r="AC139" t="s">
        <v>214</v>
      </c>
      <c r="AE139" t="s">
        <v>214</v>
      </c>
      <c r="AG139" t="s">
        <v>214</v>
      </c>
      <c r="AI139" t="s">
        <v>214</v>
      </c>
    </row>
  </sheetData>
  <sheetProtection formatCells="0" formatColumns="0" formatRows="0" insertColumns="0" insertRows="0" deleteRows="0" sort="0" autoFilter="0"/>
  <sortState ref="B2:AD65">
    <sortCondition ref="B2:B65"/>
  </sortState>
  <mergeCells count="35">
    <mergeCell ref="BA2:BF2"/>
    <mergeCell ref="BQ3:BS3"/>
    <mergeCell ref="BU3:BY3"/>
    <mergeCell ref="AK3:AT3"/>
    <mergeCell ref="BA3:BF3"/>
    <mergeCell ref="BG3:BP3"/>
    <mergeCell ref="BG2:BY2"/>
    <mergeCell ref="U3:V3"/>
    <mergeCell ref="W3:X3"/>
    <mergeCell ref="AI4:AJ4"/>
    <mergeCell ref="Q4:R4"/>
    <mergeCell ref="S4:T4"/>
    <mergeCell ref="U4:V4"/>
    <mergeCell ref="W4:X4"/>
    <mergeCell ref="Y4:Z4"/>
    <mergeCell ref="AA4:AB4"/>
    <mergeCell ref="AC4:AD4"/>
    <mergeCell ref="AE4:AF4"/>
    <mergeCell ref="AG4:AH4"/>
    <mergeCell ref="BA4:BF4"/>
    <mergeCell ref="A1:F1"/>
    <mergeCell ref="G1:K1"/>
    <mergeCell ref="AK4:AT4"/>
    <mergeCell ref="AU3:AZ4"/>
    <mergeCell ref="AA3:AB3"/>
    <mergeCell ref="AC3:AD3"/>
    <mergeCell ref="AE3:AF3"/>
    <mergeCell ref="AG3:AH3"/>
    <mergeCell ref="AI3:AJ3"/>
    <mergeCell ref="Q3:R3"/>
    <mergeCell ref="Y3:Z3"/>
    <mergeCell ref="A2:C2"/>
    <mergeCell ref="D2:K2"/>
    <mergeCell ref="Q2:AJ2"/>
    <mergeCell ref="S3:T3"/>
  </mergeCells>
  <conditionalFormatting sqref="G9:H9 AL80:BF80 AL82:BF1048576 AK8:AZ15 K25:K26 BQ5:BT5 AK25:AZ26 AK22:AZ22 AK18:AZ20 J9 G16:H18 I10:J18 AK30:AZ79 P7:AJ79 B50:H50 B18:B22 F10:H15 I23:J23 F8:J8 A80:AJ80 A82:AJ122 A140:AJ1048576 A123:P139 A81:BF81 A5:J5 B24:B26 I25:J28 BG80:BJ1048576 BM80:BN1048576 B6:B15 BT80:BV1048576 AU6:AZ79 P5:AT5 M5:N5 D29:K29 D24:K24 D6:K7 B29:B49 D30:H49 D25:F26 D8:E15 B58:H79 B51:B57 D51:H57 BL58:BL79 BQ6:BY49 BG50:BY57 BY80:BY1048576 P6:AZ6 BG5:BP49 K8:K15 D18:K22 J30:K79">
    <cfRule type="cellIs" dxfId="423" priority="365" operator="equal">
      <formula>"?"</formula>
    </cfRule>
  </conditionalFormatting>
  <conditionalFormatting sqref="AU5:AZ5">
    <cfRule type="cellIs" dxfId="422" priority="322" operator="equal">
      <formula>"?"</formula>
    </cfRule>
  </conditionalFormatting>
  <conditionalFormatting sqref="I9">
    <cfRule type="cellIs" dxfId="421" priority="316" operator="equal">
      <formula>"?"</formula>
    </cfRule>
  </conditionalFormatting>
  <conditionalFormatting sqref="I30">
    <cfRule type="cellIs" dxfId="420" priority="303" operator="equal">
      <formula>"?"</formula>
    </cfRule>
  </conditionalFormatting>
  <conditionalFormatting sqref="I31">
    <cfRule type="cellIs" dxfId="419" priority="302" operator="equal">
      <formula>"?"</formula>
    </cfRule>
  </conditionalFormatting>
  <conditionalFormatting sqref="I37">
    <cfRule type="cellIs" dxfId="418" priority="301" operator="equal">
      <formula>"?"</formula>
    </cfRule>
  </conditionalFormatting>
  <conditionalFormatting sqref="F9">
    <cfRule type="cellIs" dxfId="417" priority="268" operator="equal">
      <formula>"?"</formula>
    </cfRule>
  </conditionalFormatting>
  <conditionalFormatting sqref="R123:R139 T123:T139 V123:V139 X123:X139 Z123:Z139 AB123:AB139 AD123:AD139 AF123:AF139 AH123:AH139 AJ123:AJ139">
    <cfRule type="cellIs" dxfId="416" priority="261" operator="equal">
      <formula>"?"</formula>
    </cfRule>
  </conditionalFormatting>
  <conditionalFormatting sqref="BT8:BT15 BT18:BT20 BT22 BT25:BT26">
    <cfRule type="cellIs" dxfId="415" priority="256" operator="equal">
      <formula>"?"</formula>
    </cfRule>
  </conditionalFormatting>
  <conditionalFormatting sqref="BR16">
    <cfRule type="cellIs" dxfId="414" priority="221" operator="equal">
      <formula>"?"</formula>
    </cfRule>
  </conditionalFormatting>
  <conditionalFormatting sqref="AK7:AZ7">
    <cfRule type="cellIs" dxfId="413" priority="235" operator="equal">
      <formula>"?"</formula>
    </cfRule>
  </conditionalFormatting>
  <conditionalFormatting sqref="BQ7">
    <cfRule type="cellIs" dxfId="412" priority="233" operator="equal">
      <formula>"?"</formula>
    </cfRule>
  </conditionalFormatting>
  <conditionalFormatting sqref="BR7">
    <cfRule type="cellIs" dxfId="411" priority="232" operator="equal">
      <formula>"?"</formula>
    </cfRule>
  </conditionalFormatting>
  <conditionalFormatting sqref="BS7">
    <cfRule type="cellIs" dxfId="410" priority="231" operator="equal">
      <formula>"?"</formula>
    </cfRule>
  </conditionalFormatting>
  <conditionalFormatting sqref="BT7">
    <cfRule type="cellIs" dxfId="409" priority="230" operator="equal">
      <formula>"?"</formula>
    </cfRule>
  </conditionalFormatting>
  <conditionalFormatting sqref="BV7">
    <cfRule type="cellIs" dxfId="408" priority="229" operator="equal">
      <formula>"?"</formula>
    </cfRule>
  </conditionalFormatting>
  <conditionalFormatting sqref="BW7">
    <cfRule type="cellIs" dxfId="407" priority="228" operator="equal">
      <formula>"?"</formula>
    </cfRule>
  </conditionalFormatting>
  <conditionalFormatting sqref="BX7">
    <cfRule type="cellIs" dxfId="406" priority="227" operator="equal">
      <formula>"?"</formula>
    </cfRule>
  </conditionalFormatting>
  <conditionalFormatting sqref="BY7">
    <cfRule type="cellIs" dxfId="405" priority="226" operator="equal">
      <formula>"?"</formula>
    </cfRule>
  </conditionalFormatting>
  <conditionalFormatting sqref="B16 AK16:AZ16 K16 D16:F16">
    <cfRule type="cellIs" dxfId="404" priority="224" operator="equal">
      <formula>"?"</formula>
    </cfRule>
  </conditionalFormatting>
  <conditionalFormatting sqref="BQ16">
    <cfRule type="cellIs" dxfId="403" priority="222" operator="equal">
      <formula>"?"</formula>
    </cfRule>
  </conditionalFormatting>
  <conditionalFormatting sqref="BS16">
    <cfRule type="cellIs" dxfId="402" priority="220" operator="equal">
      <formula>"?"</formula>
    </cfRule>
  </conditionalFormatting>
  <conditionalFormatting sqref="BT16">
    <cfRule type="cellIs" dxfId="401" priority="219" operator="equal">
      <formula>"?"</formula>
    </cfRule>
  </conditionalFormatting>
  <conditionalFormatting sqref="BV16">
    <cfRule type="cellIs" dxfId="400" priority="218" operator="equal">
      <formula>"?"</formula>
    </cfRule>
  </conditionalFormatting>
  <conditionalFormatting sqref="BW16">
    <cfRule type="cellIs" dxfId="399" priority="217" operator="equal">
      <formula>"?"</formula>
    </cfRule>
  </conditionalFormatting>
  <conditionalFormatting sqref="BX16">
    <cfRule type="cellIs" dxfId="398" priority="216" operator="equal">
      <formula>"?"</formula>
    </cfRule>
  </conditionalFormatting>
  <conditionalFormatting sqref="BY16">
    <cfRule type="cellIs" dxfId="397" priority="215" operator="equal">
      <formula>"?"</formula>
    </cfRule>
  </conditionalFormatting>
  <conditionalFormatting sqref="B17 AK17:AZ17 D17:F17">
    <cfRule type="cellIs" dxfId="396" priority="213" operator="equal">
      <formula>"?"</formula>
    </cfRule>
  </conditionalFormatting>
  <conditionalFormatting sqref="BQ17">
    <cfRule type="cellIs" dxfId="395" priority="211" operator="equal">
      <formula>"?"</formula>
    </cfRule>
  </conditionalFormatting>
  <conditionalFormatting sqref="BR17">
    <cfRule type="cellIs" dxfId="394" priority="210" operator="equal">
      <formula>"?"</formula>
    </cfRule>
  </conditionalFormatting>
  <conditionalFormatting sqref="BS17">
    <cfRule type="cellIs" dxfId="393" priority="209" operator="equal">
      <formula>"?"</formula>
    </cfRule>
  </conditionalFormatting>
  <conditionalFormatting sqref="BT17">
    <cfRule type="cellIs" dxfId="392" priority="208" operator="equal">
      <formula>"?"</formula>
    </cfRule>
  </conditionalFormatting>
  <conditionalFormatting sqref="BV17">
    <cfRule type="cellIs" dxfId="391" priority="207" operator="equal">
      <formula>"?"</formula>
    </cfRule>
  </conditionalFormatting>
  <conditionalFormatting sqref="BW17">
    <cfRule type="cellIs" dxfId="390" priority="206" operator="equal">
      <formula>"?"</formula>
    </cfRule>
  </conditionalFormatting>
  <conditionalFormatting sqref="BX17">
    <cfRule type="cellIs" dxfId="389" priority="205" operator="equal">
      <formula>"?"</formula>
    </cfRule>
  </conditionalFormatting>
  <conditionalFormatting sqref="BY17">
    <cfRule type="cellIs" dxfId="388" priority="204" operator="equal">
      <formula>"?"</formula>
    </cfRule>
  </conditionalFormatting>
  <conditionalFormatting sqref="AK21:AZ21">
    <cfRule type="cellIs" dxfId="387" priority="202" operator="equal">
      <formula>"?"</formula>
    </cfRule>
  </conditionalFormatting>
  <conditionalFormatting sqref="BQ21">
    <cfRule type="cellIs" dxfId="386" priority="200" operator="equal">
      <formula>"?"</formula>
    </cfRule>
  </conditionalFormatting>
  <conditionalFormatting sqref="BR21">
    <cfRule type="cellIs" dxfId="385" priority="199" operator="equal">
      <formula>"?"</formula>
    </cfRule>
  </conditionalFormatting>
  <conditionalFormatting sqref="BS21">
    <cfRule type="cellIs" dxfId="384" priority="198" operator="equal">
      <formula>"?"</formula>
    </cfRule>
  </conditionalFormatting>
  <conditionalFormatting sqref="BT21">
    <cfRule type="cellIs" dxfId="383" priority="197" operator="equal">
      <formula>"?"</formula>
    </cfRule>
  </conditionalFormatting>
  <conditionalFormatting sqref="BV21">
    <cfRule type="cellIs" dxfId="382" priority="196" operator="equal">
      <formula>"?"</formula>
    </cfRule>
  </conditionalFormatting>
  <conditionalFormatting sqref="BW21">
    <cfRule type="cellIs" dxfId="381" priority="195" operator="equal">
      <formula>"?"</formula>
    </cfRule>
  </conditionalFormatting>
  <conditionalFormatting sqref="BX21">
    <cfRule type="cellIs" dxfId="380" priority="194" operator="equal">
      <formula>"?"</formula>
    </cfRule>
  </conditionalFormatting>
  <conditionalFormatting sqref="BY21">
    <cfRule type="cellIs" dxfId="379" priority="193" operator="equal">
      <formula>"?"</formula>
    </cfRule>
  </conditionalFormatting>
  <conditionalFormatting sqref="AK24:AZ24">
    <cfRule type="cellIs" dxfId="378" priority="191" operator="equal">
      <formula>"?"</formula>
    </cfRule>
  </conditionalFormatting>
  <conditionalFormatting sqref="BQ24">
    <cfRule type="cellIs" dxfId="377" priority="189" operator="equal">
      <formula>"?"</formula>
    </cfRule>
  </conditionalFormatting>
  <conditionalFormatting sqref="BR24">
    <cfRule type="cellIs" dxfId="376" priority="188" operator="equal">
      <formula>"?"</formula>
    </cfRule>
  </conditionalFormatting>
  <conditionalFormatting sqref="BS24">
    <cfRule type="cellIs" dxfId="375" priority="187" operator="equal">
      <formula>"?"</formula>
    </cfRule>
  </conditionalFormatting>
  <conditionalFormatting sqref="BT24">
    <cfRule type="cellIs" dxfId="374" priority="186" operator="equal">
      <formula>"?"</formula>
    </cfRule>
  </conditionalFormatting>
  <conditionalFormatting sqref="BV24">
    <cfRule type="cellIs" dxfId="373" priority="185" operator="equal">
      <formula>"?"</formula>
    </cfRule>
  </conditionalFormatting>
  <conditionalFormatting sqref="BW24">
    <cfRule type="cellIs" dxfId="372" priority="184" operator="equal">
      <formula>"?"</formula>
    </cfRule>
  </conditionalFormatting>
  <conditionalFormatting sqref="BX24">
    <cfRule type="cellIs" dxfId="371" priority="183" operator="equal">
      <formula>"?"</formula>
    </cfRule>
  </conditionalFormatting>
  <conditionalFormatting sqref="BY24">
    <cfRule type="cellIs" dxfId="370" priority="182" operator="equal">
      <formula>"?"</formula>
    </cfRule>
  </conditionalFormatting>
  <conditionalFormatting sqref="B23 AK23:AZ23 K23 D23:F23">
    <cfRule type="cellIs" dxfId="369" priority="180" operator="equal">
      <formula>"?"</formula>
    </cfRule>
  </conditionalFormatting>
  <conditionalFormatting sqref="BQ23">
    <cfRule type="cellIs" dxfId="368" priority="178" operator="equal">
      <formula>"?"</formula>
    </cfRule>
  </conditionalFormatting>
  <conditionalFormatting sqref="BR23">
    <cfRule type="cellIs" dxfId="367" priority="177" operator="equal">
      <formula>"?"</formula>
    </cfRule>
  </conditionalFormatting>
  <conditionalFormatting sqref="BS23">
    <cfRule type="cellIs" dxfId="366" priority="176" operator="equal">
      <formula>"?"</formula>
    </cfRule>
  </conditionalFormatting>
  <conditionalFormatting sqref="BT23">
    <cfRule type="cellIs" dxfId="365" priority="175" operator="equal">
      <formula>"?"</formula>
    </cfRule>
  </conditionalFormatting>
  <conditionalFormatting sqref="BV23">
    <cfRule type="cellIs" dxfId="364" priority="174" operator="equal">
      <formula>"?"</formula>
    </cfRule>
  </conditionalFormatting>
  <conditionalFormatting sqref="BW23">
    <cfRule type="cellIs" dxfId="363" priority="173" operator="equal">
      <formula>"?"</formula>
    </cfRule>
  </conditionalFormatting>
  <conditionalFormatting sqref="BX23">
    <cfRule type="cellIs" dxfId="362" priority="172" operator="equal">
      <formula>"?"</formula>
    </cfRule>
  </conditionalFormatting>
  <conditionalFormatting sqref="BY23">
    <cfRule type="cellIs" dxfId="361" priority="171" operator="equal">
      <formula>"?"</formula>
    </cfRule>
  </conditionalFormatting>
  <conditionalFormatting sqref="B27 AK27:AZ27 D27:F27">
    <cfRule type="cellIs" dxfId="360" priority="169" operator="equal">
      <formula>"?"</formula>
    </cfRule>
  </conditionalFormatting>
  <conditionalFormatting sqref="BQ27">
    <cfRule type="cellIs" dxfId="359" priority="167" operator="equal">
      <formula>"?"</formula>
    </cfRule>
  </conditionalFormatting>
  <conditionalFormatting sqref="BR27">
    <cfRule type="cellIs" dxfId="358" priority="166" operator="equal">
      <formula>"?"</formula>
    </cfRule>
  </conditionalFormatting>
  <conditionalFormatting sqref="BS27">
    <cfRule type="cellIs" dxfId="357" priority="165" operator="equal">
      <formula>"?"</formula>
    </cfRule>
  </conditionalFormatting>
  <conditionalFormatting sqref="BT27">
    <cfRule type="cellIs" dxfId="356" priority="164" operator="equal">
      <formula>"?"</formula>
    </cfRule>
  </conditionalFormatting>
  <conditionalFormatting sqref="BV27">
    <cfRule type="cellIs" dxfId="355" priority="163" operator="equal">
      <formula>"?"</formula>
    </cfRule>
  </conditionalFormatting>
  <conditionalFormatting sqref="BW27">
    <cfRule type="cellIs" dxfId="354" priority="162" operator="equal">
      <formula>"?"</formula>
    </cfRule>
  </conditionalFormatting>
  <conditionalFormatting sqref="BX27">
    <cfRule type="cellIs" dxfId="353" priority="161" operator="equal">
      <formula>"?"</formula>
    </cfRule>
  </conditionalFormatting>
  <conditionalFormatting sqref="BY27">
    <cfRule type="cellIs" dxfId="352" priority="160" operator="equal">
      <formula>"?"</formula>
    </cfRule>
  </conditionalFormatting>
  <conditionalFormatting sqref="B28 AK28:AZ28 K28 D28:F28">
    <cfRule type="cellIs" dxfId="351" priority="158" operator="equal">
      <formula>"?"</formula>
    </cfRule>
  </conditionalFormatting>
  <conditionalFormatting sqref="BQ28">
    <cfRule type="cellIs" dxfId="350" priority="156" operator="equal">
      <formula>"?"</formula>
    </cfRule>
  </conditionalFormatting>
  <conditionalFormatting sqref="BR28">
    <cfRule type="cellIs" dxfId="349" priority="155" operator="equal">
      <formula>"?"</formula>
    </cfRule>
  </conditionalFormatting>
  <conditionalFormatting sqref="BS28">
    <cfRule type="cellIs" dxfId="348" priority="154" operator="equal">
      <formula>"?"</formula>
    </cfRule>
  </conditionalFormatting>
  <conditionalFormatting sqref="BT28">
    <cfRule type="cellIs" dxfId="347" priority="153" operator="equal">
      <formula>"?"</formula>
    </cfRule>
  </conditionalFormatting>
  <conditionalFormatting sqref="BV28">
    <cfRule type="cellIs" dxfId="346" priority="152" operator="equal">
      <formula>"?"</formula>
    </cfRule>
  </conditionalFormatting>
  <conditionalFormatting sqref="BW28">
    <cfRule type="cellIs" dxfId="345" priority="151" operator="equal">
      <formula>"?"</formula>
    </cfRule>
  </conditionalFormatting>
  <conditionalFormatting sqref="BX28">
    <cfRule type="cellIs" dxfId="344" priority="150" operator="equal">
      <formula>"?"</formula>
    </cfRule>
  </conditionalFormatting>
  <conditionalFormatting sqref="BY28">
    <cfRule type="cellIs" dxfId="343" priority="149" operator="equal">
      <formula>"?"</formula>
    </cfRule>
  </conditionalFormatting>
  <conditionalFormatting sqref="AK29:AZ29">
    <cfRule type="cellIs" dxfId="342" priority="147" operator="equal">
      <formula>"?"</formula>
    </cfRule>
  </conditionalFormatting>
  <conditionalFormatting sqref="BQ29">
    <cfRule type="cellIs" dxfId="341" priority="145" operator="equal">
      <formula>"?"</formula>
    </cfRule>
  </conditionalFormatting>
  <conditionalFormatting sqref="BR29">
    <cfRule type="cellIs" dxfId="340" priority="144" operator="equal">
      <formula>"?"</formula>
    </cfRule>
  </conditionalFormatting>
  <conditionalFormatting sqref="BS29">
    <cfRule type="cellIs" dxfId="339" priority="143" operator="equal">
      <formula>"?"</formula>
    </cfRule>
  </conditionalFormatting>
  <conditionalFormatting sqref="BT29">
    <cfRule type="cellIs" dxfId="338" priority="142" operator="equal">
      <formula>"?"</formula>
    </cfRule>
  </conditionalFormatting>
  <conditionalFormatting sqref="BV29">
    <cfRule type="cellIs" dxfId="337" priority="141" operator="equal">
      <formula>"?"</formula>
    </cfRule>
  </conditionalFormatting>
  <conditionalFormatting sqref="BW29">
    <cfRule type="cellIs" dxfId="336" priority="140" operator="equal">
      <formula>"?"</formula>
    </cfRule>
  </conditionalFormatting>
  <conditionalFormatting sqref="BX29">
    <cfRule type="cellIs" dxfId="335" priority="139" operator="equal">
      <formula>"?"</formula>
    </cfRule>
  </conditionalFormatting>
  <conditionalFormatting sqref="BY29">
    <cfRule type="cellIs" dxfId="334" priority="138" operator="equal">
      <formula>"?"</formula>
    </cfRule>
  </conditionalFormatting>
  <conditionalFormatting sqref="BU8:BU15 BU18:BU20 BU22 BU25:BU26">
    <cfRule type="cellIs" dxfId="333" priority="125" operator="equal">
      <formula>"?"</formula>
    </cfRule>
  </conditionalFormatting>
  <conditionalFormatting sqref="BU7">
    <cfRule type="cellIs" dxfId="332" priority="123" operator="equal">
      <formula>"?"</formula>
    </cfRule>
  </conditionalFormatting>
  <conditionalFormatting sqref="BU16">
    <cfRule type="cellIs" dxfId="331" priority="122" operator="equal">
      <formula>"?"</formula>
    </cfRule>
  </conditionalFormatting>
  <conditionalFormatting sqref="BU17">
    <cfRule type="cellIs" dxfId="330" priority="121" operator="equal">
      <formula>"?"</formula>
    </cfRule>
  </conditionalFormatting>
  <conditionalFormatting sqref="BU21">
    <cfRule type="cellIs" dxfId="329" priority="120" operator="equal">
      <formula>"?"</formula>
    </cfRule>
  </conditionalFormatting>
  <conditionalFormatting sqref="BU24">
    <cfRule type="cellIs" dxfId="328" priority="119" operator="equal">
      <formula>"?"</formula>
    </cfRule>
  </conditionalFormatting>
  <conditionalFormatting sqref="BU23">
    <cfRule type="cellIs" dxfId="327" priority="118" operator="equal">
      <formula>"?"</formula>
    </cfRule>
  </conditionalFormatting>
  <conditionalFormatting sqref="BU27">
    <cfRule type="cellIs" dxfId="326" priority="117" operator="equal">
      <formula>"?"</formula>
    </cfRule>
  </conditionalFormatting>
  <conditionalFormatting sqref="BU28">
    <cfRule type="cellIs" dxfId="325" priority="116" operator="equal">
      <formula>"?"</formula>
    </cfRule>
  </conditionalFormatting>
  <conditionalFormatting sqref="BU29">
    <cfRule type="cellIs" dxfId="324" priority="115" operator="equal">
      <formula>"?"</formula>
    </cfRule>
  </conditionalFormatting>
  <conditionalFormatting sqref="G27:H27">
    <cfRule type="cellIs" dxfId="323" priority="98" operator="equal">
      <formula>"?"</formula>
    </cfRule>
  </conditionalFormatting>
  <conditionalFormatting sqref="G23:H23">
    <cfRule type="cellIs" dxfId="322" priority="101" operator="equal">
      <formula>"?"</formula>
    </cfRule>
  </conditionalFormatting>
  <conditionalFormatting sqref="G25:H25">
    <cfRule type="cellIs" dxfId="321" priority="100" operator="equal">
      <formula>"?"</formula>
    </cfRule>
  </conditionalFormatting>
  <conditionalFormatting sqref="G26:H26">
    <cfRule type="cellIs" dxfId="320" priority="99" operator="equal">
      <formula>"?"</formula>
    </cfRule>
  </conditionalFormatting>
  <conditionalFormatting sqref="G28:H28">
    <cfRule type="cellIs" dxfId="319" priority="97" operator="equal">
      <formula>"?"</formula>
    </cfRule>
  </conditionalFormatting>
  <conditionalFormatting sqref="O5">
    <cfRule type="cellIs" dxfId="318" priority="96" operator="equal">
      <formula>"?"</formula>
    </cfRule>
  </conditionalFormatting>
  <conditionalFormatting sqref="C7">
    <cfRule type="cellIs" dxfId="317" priority="87" operator="equal">
      <formula>"?"</formula>
    </cfRule>
  </conditionalFormatting>
  <conditionalFormatting sqref="L5">
    <cfRule type="cellIs" dxfId="316" priority="95" operator="equal">
      <formula>"?"</formula>
    </cfRule>
  </conditionalFormatting>
  <conditionalFormatting sqref="K5">
    <cfRule type="cellIs" dxfId="315" priority="94" operator="equal">
      <formula>"?"</formula>
    </cfRule>
  </conditionalFormatting>
  <conditionalFormatting sqref="C25:C27 C6 C19:C23 C30:C49 C8:C16">
    <cfRule type="cellIs" dxfId="314" priority="93" operator="equal">
      <formula>"?"</formula>
    </cfRule>
  </conditionalFormatting>
  <conditionalFormatting sqref="C17">
    <cfRule type="cellIs" dxfId="313" priority="92" operator="equal">
      <formula>"?"</formula>
    </cfRule>
  </conditionalFormatting>
  <conditionalFormatting sqref="C18">
    <cfRule type="cellIs" dxfId="312" priority="91" operator="equal">
      <formula>"?"</formula>
    </cfRule>
  </conditionalFormatting>
  <conditionalFormatting sqref="C24">
    <cfRule type="cellIs" dxfId="311" priority="90" operator="equal">
      <formula>"?"</formula>
    </cfRule>
  </conditionalFormatting>
  <conditionalFormatting sqref="C28">
    <cfRule type="cellIs" dxfId="310" priority="89" operator="equal">
      <formula>"?"</formula>
    </cfRule>
  </conditionalFormatting>
  <conditionalFormatting sqref="C29">
    <cfRule type="cellIs" dxfId="309" priority="88" operator="equal">
      <formula>"?"</formula>
    </cfRule>
  </conditionalFormatting>
  <conditionalFormatting sqref="O7">
    <cfRule type="cellIs" dxfId="308" priority="29" operator="equal">
      <formula>"?"</formula>
    </cfRule>
  </conditionalFormatting>
  <conditionalFormatting sqref="C51:C57">
    <cfRule type="cellIs" dxfId="307" priority="86" operator="equal">
      <formula>"?"</formula>
    </cfRule>
  </conditionalFormatting>
  <conditionalFormatting sqref="L11:N16 L6:N6 L40:M40 L50:M50 O18 L49:O49 L71:O71 O50 L51:N54 L41:N48 L55:O60 L66:N70 L73:O73 L72:N72 L8:N9 L18:M19 L20:N23 L30:N39 L25:N26 L62:O65 L61:N61 L74:N78 L79:O79 M27:N27">
    <cfRule type="cellIs" dxfId="306" priority="85" operator="equal">
      <formula>"?"</formula>
    </cfRule>
  </conditionalFormatting>
  <conditionalFormatting sqref="M10:N10">
    <cfRule type="cellIs" dxfId="305" priority="84" operator="equal">
      <formula>"?"</formula>
    </cfRule>
  </conditionalFormatting>
  <conditionalFormatting sqref="L17:N17">
    <cfRule type="cellIs" dxfId="304" priority="83" operator="equal">
      <formula>"?"</formula>
    </cfRule>
  </conditionalFormatting>
  <conditionalFormatting sqref="L24:N24">
    <cfRule type="cellIs" dxfId="303" priority="82" operator="equal">
      <formula>"?"</formula>
    </cfRule>
  </conditionalFormatting>
  <conditionalFormatting sqref="L28:N28">
    <cfRule type="cellIs" dxfId="302" priority="81" operator="equal">
      <formula>"?"</formula>
    </cfRule>
  </conditionalFormatting>
  <conditionalFormatting sqref="L29:N29">
    <cfRule type="cellIs" dxfId="301" priority="80" operator="equal">
      <formula>"?"</formula>
    </cfRule>
  </conditionalFormatting>
  <conditionalFormatting sqref="O6 O8">
    <cfRule type="cellIs" dxfId="300" priority="79" operator="equal">
      <formula>"?"</formula>
    </cfRule>
  </conditionalFormatting>
  <conditionalFormatting sqref="O10">
    <cfRule type="cellIs" dxfId="299" priority="78" operator="equal">
      <formula>"?"</formula>
    </cfRule>
  </conditionalFormatting>
  <conditionalFormatting sqref="O28:O29 O23:O26">
    <cfRule type="cellIs" dxfId="298" priority="77" operator="equal">
      <formula>"?"</formula>
    </cfRule>
  </conditionalFormatting>
  <conditionalFormatting sqref="O43">
    <cfRule type="cellIs" dxfId="297" priority="74" operator="equal">
      <formula>"?"</formula>
    </cfRule>
  </conditionalFormatting>
  <conditionalFormatting sqref="O40:O41">
    <cfRule type="cellIs" dxfId="296" priority="69" operator="equal">
      <formula>"?"</formula>
    </cfRule>
  </conditionalFormatting>
  <conditionalFormatting sqref="O52">
    <cfRule type="cellIs" dxfId="295" priority="76" operator="equal">
      <formula>"?"</formula>
    </cfRule>
  </conditionalFormatting>
  <conditionalFormatting sqref="O45 O48">
    <cfRule type="cellIs" dxfId="294" priority="75" operator="equal">
      <formula>"?"</formula>
    </cfRule>
  </conditionalFormatting>
  <conditionalFormatting sqref="O44">
    <cfRule type="cellIs" dxfId="293" priority="73" operator="equal">
      <formula>"?"</formula>
    </cfRule>
  </conditionalFormatting>
  <conditionalFormatting sqref="O38">
    <cfRule type="cellIs" dxfId="292" priority="72" operator="equal">
      <formula>"?"</formula>
    </cfRule>
  </conditionalFormatting>
  <conditionalFormatting sqref="O37">
    <cfRule type="cellIs" dxfId="291" priority="71" operator="equal">
      <formula>"?"</formula>
    </cfRule>
  </conditionalFormatting>
  <conditionalFormatting sqref="O36">
    <cfRule type="cellIs" dxfId="290" priority="70" operator="equal">
      <formula>"?"</formula>
    </cfRule>
  </conditionalFormatting>
  <conditionalFormatting sqref="O46">
    <cfRule type="cellIs" dxfId="289" priority="68" operator="equal">
      <formula>"?"</formula>
    </cfRule>
  </conditionalFormatting>
  <conditionalFormatting sqref="O47">
    <cfRule type="cellIs" dxfId="288" priority="67" operator="equal">
      <formula>"?"</formula>
    </cfRule>
  </conditionalFormatting>
  <conditionalFormatting sqref="O67">
    <cfRule type="cellIs" dxfId="287" priority="66" operator="equal">
      <formula>"?"</formula>
    </cfRule>
  </conditionalFormatting>
  <conditionalFormatting sqref="O69">
    <cfRule type="cellIs" dxfId="286" priority="65" operator="equal">
      <formula>"?"</formula>
    </cfRule>
  </conditionalFormatting>
  <conditionalFormatting sqref="O70">
    <cfRule type="cellIs" dxfId="285" priority="64" operator="equal">
      <formula>"?"</formula>
    </cfRule>
  </conditionalFormatting>
  <conditionalFormatting sqref="O68">
    <cfRule type="cellIs" dxfId="284" priority="63" operator="equal">
      <formula>"?"</formula>
    </cfRule>
  </conditionalFormatting>
  <conditionalFormatting sqref="O66">
    <cfRule type="cellIs" dxfId="283" priority="62" operator="equal">
      <formula>"?"</formula>
    </cfRule>
  </conditionalFormatting>
  <conditionalFormatting sqref="O72">
    <cfRule type="cellIs" dxfId="282" priority="61" operator="equal">
      <formula>"?"</formula>
    </cfRule>
  </conditionalFormatting>
  <conditionalFormatting sqref="O76">
    <cfRule type="cellIs" dxfId="281" priority="60" operator="equal">
      <formula>"?"</formula>
    </cfRule>
  </conditionalFormatting>
  <conditionalFormatting sqref="O77">
    <cfRule type="cellIs" dxfId="280" priority="59" operator="equal">
      <formula>"?"</formula>
    </cfRule>
  </conditionalFormatting>
  <conditionalFormatting sqref="O78">
    <cfRule type="cellIs" dxfId="279" priority="58" operator="equal">
      <formula>"?"</formula>
    </cfRule>
  </conditionalFormatting>
  <conditionalFormatting sqref="O75">
    <cfRule type="cellIs" dxfId="278" priority="57" operator="equal">
      <formula>"?"</formula>
    </cfRule>
  </conditionalFormatting>
  <conditionalFormatting sqref="O13">
    <cfRule type="cellIs" dxfId="277" priority="56" operator="equal">
      <formula>"?"</formula>
    </cfRule>
  </conditionalFormatting>
  <conditionalFormatting sqref="O16">
    <cfRule type="cellIs" dxfId="276" priority="55" operator="equal">
      <formula>"?"</formula>
    </cfRule>
  </conditionalFormatting>
  <conditionalFormatting sqref="O17">
    <cfRule type="cellIs" dxfId="275" priority="54" operator="equal">
      <formula>"?"</formula>
    </cfRule>
  </conditionalFormatting>
  <conditionalFormatting sqref="O19">
    <cfRule type="cellIs" dxfId="274" priority="53" operator="equal">
      <formula>"?"</formula>
    </cfRule>
  </conditionalFormatting>
  <conditionalFormatting sqref="O22">
    <cfRule type="cellIs" dxfId="273" priority="52" operator="equal">
      <formula>"?"</formula>
    </cfRule>
  </conditionalFormatting>
  <conditionalFormatting sqref="O27">
    <cfRule type="cellIs" dxfId="272" priority="51" operator="equal">
      <formula>"?"</formula>
    </cfRule>
  </conditionalFormatting>
  <conditionalFormatting sqref="O35">
    <cfRule type="cellIs" dxfId="271" priority="50" operator="equal">
      <formula>"?"</formula>
    </cfRule>
  </conditionalFormatting>
  <conditionalFormatting sqref="O42">
    <cfRule type="cellIs" dxfId="270" priority="49" operator="equal">
      <formula>"?"</formula>
    </cfRule>
  </conditionalFormatting>
  <conditionalFormatting sqref="O51">
    <cfRule type="cellIs" dxfId="269" priority="48" operator="equal">
      <formula>"?"</formula>
    </cfRule>
  </conditionalFormatting>
  <conditionalFormatting sqref="O53">
    <cfRule type="cellIs" dxfId="268" priority="47" operator="equal">
      <formula>"?"</formula>
    </cfRule>
  </conditionalFormatting>
  <conditionalFormatting sqref="O54">
    <cfRule type="cellIs" dxfId="267" priority="46" operator="equal">
      <formula>"?"</formula>
    </cfRule>
  </conditionalFormatting>
  <conditionalFormatting sqref="O61">
    <cfRule type="cellIs" dxfId="266" priority="45" operator="equal">
      <formula>"?"</formula>
    </cfRule>
  </conditionalFormatting>
  <conditionalFormatting sqref="O74">
    <cfRule type="cellIs" dxfId="265" priority="44" operator="equal">
      <formula>"?"</formula>
    </cfRule>
  </conditionalFormatting>
  <conditionalFormatting sqref="O9">
    <cfRule type="cellIs" dxfId="264" priority="43" operator="equal">
      <formula>"?"</formula>
    </cfRule>
  </conditionalFormatting>
  <conditionalFormatting sqref="O11">
    <cfRule type="cellIs" dxfId="263" priority="42" operator="equal">
      <formula>"?"</formula>
    </cfRule>
  </conditionalFormatting>
  <conditionalFormatting sqref="O12">
    <cfRule type="cellIs" dxfId="262" priority="41" operator="equal">
      <formula>"?"</formula>
    </cfRule>
  </conditionalFormatting>
  <conditionalFormatting sqref="O14">
    <cfRule type="cellIs" dxfId="261" priority="40" operator="equal">
      <formula>"?"</formula>
    </cfRule>
  </conditionalFormatting>
  <conditionalFormatting sqref="O15">
    <cfRule type="cellIs" dxfId="260" priority="39" operator="equal">
      <formula>"?"</formula>
    </cfRule>
  </conditionalFormatting>
  <conditionalFormatting sqref="O20">
    <cfRule type="cellIs" dxfId="259" priority="38" operator="equal">
      <formula>"?"</formula>
    </cfRule>
  </conditionalFormatting>
  <conditionalFormatting sqref="O21">
    <cfRule type="cellIs" dxfId="258" priority="37" operator="equal">
      <formula>"?"</formula>
    </cfRule>
  </conditionalFormatting>
  <conditionalFormatting sqref="O39">
    <cfRule type="cellIs" dxfId="257" priority="36" operator="equal">
      <formula>"?"</formula>
    </cfRule>
  </conditionalFormatting>
  <conditionalFormatting sqref="O31">
    <cfRule type="cellIs" dxfId="256" priority="35" operator="equal">
      <formula>"?"</formula>
    </cfRule>
  </conditionalFormatting>
  <conditionalFormatting sqref="O32">
    <cfRule type="cellIs" dxfId="255" priority="34" operator="equal">
      <formula>"?"</formula>
    </cfRule>
  </conditionalFormatting>
  <conditionalFormatting sqref="O33">
    <cfRule type="cellIs" dxfId="254" priority="33" operator="equal">
      <formula>"?"</formula>
    </cfRule>
  </conditionalFormatting>
  <conditionalFormatting sqref="O34">
    <cfRule type="cellIs" dxfId="253" priority="32" operator="equal">
      <formula>"?"</formula>
    </cfRule>
  </conditionalFormatting>
  <conditionalFormatting sqref="O30">
    <cfRule type="cellIs" dxfId="252" priority="31" operator="equal">
      <formula>"?"</formula>
    </cfRule>
  </conditionalFormatting>
  <conditionalFormatting sqref="L7:N7">
    <cfRule type="cellIs" dxfId="251" priority="30" operator="equal">
      <formula>"?"</formula>
    </cfRule>
  </conditionalFormatting>
  <conditionalFormatting sqref="BX58:BY79">
    <cfRule type="cellIs" dxfId="250" priority="23" operator="equal">
      <formula>"?"</formula>
    </cfRule>
  </conditionalFormatting>
  <conditionalFormatting sqref="BG58:BK79">
    <cfRule type="cellIs" dxfId="249" priority="27" operator="equal">
      <formula>"?"</formula>
    </cfRule>
  </conditionalFormatting>
  <conditionalFormatting sqref="BM58:BM79">
    <cfRule type="cellIs" dxfId="248" priority="26" operator="equal">
      <formula>"?"</formula>
    </cfRule>
  </conditionalFormatting>
  <conditionalFormatting sqref="BN58:BP79">
    <cfRule type="cellIs" dxfId="247" priority="25" operator="equal">
      <formula>"?"</formula>
    </cfRule>
  </conditionalFormatting>
  <conditionalFormatting sqref="BQ58:BW79">
    <cfRule type="cellIs" dxfId="246" priority="24" operator="equal">
      <formula>"?"</formula>
    </cfRule>
  </conditionalFormatting>
  <conditionalFormatting sqref="BA5:BF5">
    <cfRule type="cellIs" dxfId="245" priority="22" operator="equal">
      <formula>"?"</formula>
    </cfRule>
  </conditionalFormatting>
  <conditionalFormatting sqref="BB31:BF31 BA27:BF27 BA23:BF23 BA19:BF19 BA26:BE26 BA54:BC54 BF54 BA8:BC8 BF8 BA79:BE79 BA55:BF78 BA32:BF53 BA20:BD21 BF20:BF21 BA6:BF6 BA9:BF16">
    <cfRule type="cellIs" dxfId="244" priority="21" operator="equal">
      <formula>"?"</formula>
    </cfRule>
  </conditionalFormatting>
  <conditionalFormatting sqref="BA31">
    <cfRule type="cellIs" dxfId="243" priority="20" operator="equal">
      <formula>"?"</formula>
    </cfRule>
  </conditionalFormatting>
  <conditionalFormatting sqref="BA17:BF17">
    <cfRule type="cellIs" dxfId="242" priority="19" operator="equal">
      <formula>"?"</formula>
    </cfRule>
  </conditionalFormatting>
  <conditionalFormatting sqref="BA18:BF18">
    <cfRule type="cellIs" dxfId="241" priority="18" operator="equal">
      <formula>"?"</formula>
    </cfRule>
  </conditionalFormatting>
  <conditionalFormatting sqref="BA22:BD22 BF22">
    <cfRule type="cellIs" dxfId="240" priority="17" operator="equal">
      <formula>"?"</formula>
    </cfRule>
  </conditionalFormatting>
  <conditionalFormatting sqref="BA25:BF25">
    <cfRule type="cellIs" dxfId="239" priority="16" operator="equal">
      <formula>"?"</formula>
    </cfRule>
  </conditionalFormatting>
  <conditionalFormatting sqref="BA24:BF24">
    <cfRule type="cellIs" dxfId="238" priority="15" operator="equal">
      <formula>"?"</formula>
    </cfRule>
  </conditionalFormatting>
  <conditionalFormatting sqref="BA28:BF28">
    <cfRule type="cellIs" dxfId="237" priority="14" operator="equal">
      <formula>"?"</formula>
    </cfRule>
  </conditionalFormatting>
  <conditionalFormatting sqref="BA29:BF29">
    <cfRule type="cellIs" dxfId="236" priority="13" operator="equal">
      <formula>"?"</formula>
    </cfRule>
  </conditionalFormatting>
  <conditionalFormatting sqref="BA30:BF30">
    <cfRule type="cellIs" dxfId="235" priority="12" operator="equal">
      <formula>"?"</formula>
    </cfRule>
  </conditionalFormatting>
  <conditionalFormatting sqref="BF26">
    <cfRule type="cellIs" dxfId="234" priority="11" operator="equal">
      <formula>"?"</formula>
    </cfRule>
  </conditionalFormatting>
  <conditionalFormatting sqref="BD54:BE54">
    <cfRule type="cellIs" dxfId="233" priority="10" operator="equal">
      <formula>"?"</formula>
    </cfRule>
  </conditionalFormatting>
  <conditionalFormatting sqref="BE20:BE21">
    <cfRule type="cellIs" dxfId="232" priority="9" operator="equal">
      <formula>"?"</formula>
    </cfRule>
  </conditionalFormatting>
  <conditionalFormatting sqref="BE22">
    <cfRule type="cellIs" dxfId="231" priority="8" operator="equal">
      <formula>"?"</formula>
    </cfRule>
  </conditionalFormatting>
  <conditionalFormatting sqref="BA7:BF7">
    <cfRule type="cellIs" dxfId="230" priority="7" operator="equal">
      <formula>"?"</formula>
    </cfRule>
  </conditionalFormatting>
  <conditionalFormatting sqref="K17">
    <cfRule type="cellIs" dxfId="229" priority="6" operator="equal">
      <formula>"?"</formula>
    </cfRule>
  </conditionalFormatting>
  <conditionalFormatting sqref="K27">
    <cfRule type="cellIs" dxfId="228" priority="5" operator="equal">
      <formula>"?"</formula>
    </cfRule>
  </conditionalFormatting>
  <conditionalFormatting sqref="L10">
    <cfRule type="cellIs" dxfId="227" priority="3" operator="equal">
      <formula>"?"</formula>
    </cfRule>
  </conditionalFormatting>
  <conditionalFormatting sqref="L27">
    <cfRule type="cellIs" dxfId="226" priority="1" operator="equal">
      <formula>"?"</formula>
    </cfRule>
  </conditionalFormatting>
  <dataValidations disablePrompts="1" count="10">
    <dataValidation type="list" allowBlank="1" showInputMessage="1" promptTitle="Criterion A" prompt="Select a criterion from the dropdown list or enter your own." sqref="Q4:R4">
      <formula1>$Q$125:$Q$139</formula1>
    </dataValidation>
    <dataValidation type="list" allowBlank="1" showInputMessage="1" promptTitle="Criterion B" prompt="Select a criterion from the drop down list or enter your own." sqref="S4:T4">
      <formula1>$S$125:$S$139</formula1>
    </dataValidation>
    <dataValidation type="list" allowBlank="1" showInputMessage="1" promptTitle="Criterion C" prompt="Select a criterion from the drop down list or enter your own." sqref="U4:V4">
      <formula1>$U$125:$U$139</formula1>
    </dataValidation>
    <dataValidation type="list" allowBlank="1" showInputMessage="1" promptTitle="Criterion D" prompt="Select a criterion from the drop down list or enter your own." sqref="W4:X4">
      <formula1>$W$125:$W$139</formula1>
    </dataValidation>
    <dataValidation type="list" allowBlank="1" showInputMessage="1" promptTitle="Criterion E" prompt="Select a criterion from the drop down list or enter your own." sqref="Y4:Z4">
      <formula1>$Y$125:$Y$139</formula1>
    </dataValidation>
    <dataValidation type="list" allowBlank="1" showInputMessage="1" promptTitle="Criterion F" prompt="Select a criterion from the drop down list or enter your own." sqref="AA4:AB4">
      <formula1>$AA$125:$AA$139</formula1>
    </dataValidation>
    <dataValidation type="list" allowBlank="1" showInputMessage="1" promptTitle="Criterion G" prompt="Select a criterion from the drop down list or enter your own." sqref="AC4:AD4">
      <formula1>$AC$125:$AC$139</formula1>
    </dataValidation>
    <dataValidation type="list" allowBlank="1" showInputMessage="1" promptTitle="Criterion H" prompt="Select a criterion from the drop down list or enter your own." sqref="AE4:AF4">
      <formula1>$AE$125:$AE$139</formula1>
    </dataValidation>
    <dataValidation type="list" allowBlank="1" showInputMessage="1" promptTitle="Criterion I" prompt="Select a criterion from the drop down list or enter your own." sqref="AG4:AH4">
      <formula1>$AG$125:$AG$139</formula1>
    </dataValidation>
    <dataValidation type="list" allowBlank="1" showInputMessage="1" promptTitle="Criterion J" prompt="Select a criterion from the drop down list or enter your own." sqref="AI4:AJ4">
      <formula1>$AI$125:$AI$139</formula1>
    </dataValidation>
  </dataValidations>
  <hyperlinks>
    <hyperlink ref="O60" r:id="rId1" display="http://tinyurl.com/HEDIS-ABA"/>
    <hyperlink ref="O18" r:id="rId2" display="http://tinyurl.com/HEDIS-CDC-BP"/>
    <hyperlink ref="O46" r:id="rId3" display="http://tinyurl.com/NQF1716-MRSA"/>
    <hyperlink ref="O63" r:id="rId4" display="http://tinyurl.com/BHRA-Screening"/>
    <hyperlink ref="O47" r:id="rId5" display="http://tinyurl.com/NQF1717-cdiff"/>
    <hyperlink ref="O67" r:id="rId6" display="http://tinyurl.com/HEDIS-DRR"/>
    <hyperlink ref="O23" r:id="rId7" display="http://tinyurl.com/HAI-2-CAUTI"/>
  </hyperlinks>
  <printOptions gridLines="1"/>
  <pageMargins left="0.7" right="0.7" top="0.75" bottom="0.75" header="0.3" footer="0.3"/>
  <pageSetup scale="10" fitToHeight="100" orientation="landscape" r:id="rId8"/>
  <headerFooter>
    <oddFooter>&amp;C“This product was prepared with support provided through a grant from the Robert Wood Johnson Foundation’s State Quality and Value Strategies program.”</oddFooter>
  </headerFooter>
  <drawing r:id="rId9"/>
  <legacyDrawing r:id="rId10"/>
  <oleObjects>
    <mc:AlternateContent xmlns:mc="http://schemas.openxmlformats.org/markup-compatibility/2006">
      <mc:Choice Requires="x14">
        <oleObject progId="Acrobat Document" dvAspect="DVASPECT_ICON" shapeId="3075" r:id="rId11">
          <objectPr defaultSize="0" autoPict="0" r:id="rId12">
            <anchor moveWithCells="1">
              <from>
                <xdr:col>14</xdr:col>
                <xdr:colOff>209550</xdr:colOff>
                <xdr:row>74</xdr:row>
                <xdr:rowOff>438150</xdr:rowOff>
              </from>
              <to>
                <xdr:col>14</xdr:col>
                <xdr:colOff>933450</xdr:colOff>
                <xdr:row>74</xdr:row>
                <xdr:rowOff>971550</xdr:rowOff>
              </to>
            </anchor>
          </objectPr>
        </oleObject>
      </mc:Choice>
      <mc:Fallback>
        <oleObject progId="Acrobat Document" dvAspect="DVASPECT_ICON" shapeId="3075" r:id="rId11"/>
      </mc:Fallback>
    </mc:AlternateContent>
    <mc:AlternateContent xmlns:mc="http://schemas.openxmlformats.org/markup-compatibility/2006">
      <mc:Choice Requires="x14">
        <oleObject progId="Acrobat Document" dvAspect="DVASPECT_ICON" shapeId="3076" r:id="rId13">
          <objectPr defaultSize="0" r:id="rId14">
            <anchor moveWithCells="1">
              <from>
                <xdr:col>14</xdr:col>
                <xdr:colOff>190500</xdr:colOff>
                <xdr:row>76</xdr:row>
                <xdr:rowOff>419100</xdr:rowOff>
              </from>
              <to>
                <xdr:col>14</xdr:col>
                <xdr:colOff>1114425</xdr:colOff>
                <xdr:row>76</xdr:row>
                <xdr:rowOff>1114425</xdr:rowOff>
              </to>
            </anchor>
          </objectPr>
        </oleObject>
      </mc:Choice>
      <mc:Fallback>
        <oleObject progId="Acrobat Document" dvAspect="DVASPECT_ICON" shapeId="3076" r:id="rId13"/>
      </mc:Fallback>
    </mc:AlternateContent>
    <mc:AlternateContent xmlns:mc="http://schemas.openxmlformats.org/markup-compatibility/2006">
      <mc:Choice Requires="x14">
        <oleObject progId="Acrobat Document" dvAspect="DVASPECT_ICON" shapeId="3077" r:id="rId15">
          <objectPr defaultSize="0" r:id="rId14">
            <anchor moveWithCells="1">
              <from>
                <xdr:col>14</xdr:col>
                <xdr:colOff>171450</xdr:colOff>
                <xdr:row>77</xdr:row>
                <xdr:rowOff>485775</xdr:rowOff>
              </from>
              <to>
                <xdr:col>14</xdr:col>
                <xdr:colOff>1095375</xdr:colOff>
                <xdr:row>77</xdr:row>
                <xdr:rowOff>1171575</xdr:rowOff>
              </to>
            </anchor>
          </objectPr>
        </oleObject>
      </mc:Choice>
      <mc:Fallback>
        <oleObject progId="Acrobat Document" dvAspect="DVASPECT_ICON" shapeId="3077" r:id="rId15"/>
      </mc:Fallback>
    </mc:AlternateContent>
    <mc:AlternateContent xmlns:mc="http://schemas.openxmlformats.org/markup-compatibility/2006">
      <mc:Choice Requires="x14">
        <oleObject progId="Acrobat Document" dvAspect="DVASPECT_ICON" shapeId="3078" r:id="rId16">
          <objectPr defaultSize="0" r:id="rId14">
            <anchor moveWithCells="1">
              <from>
                <xdr:col>14</xdr:col>
                <xdr:colOff>171450</xdr:colOff>
                <xdr:row>71</xdr:row>
                <xdr:rowOff>485775</xdr:rowOff>
              </from>
              <to>
                <xdr:col>14</xdr:col>
                <xdr:colOff>1095375</xdr:colOff>
                <xdr:row>71</xdr:row>
                <xdr:rowOff>1171575</xdr:rowOff>
              </to>
            </anchor>
          </objectPr>
        </oleObject>
      </mc:Choice>
      <mc:Fallback>
        <oleObject progId="Acrobat Document" dvAspect="DVASPECT_ICON" shapeId="3078" r:id="rId16"/>
      </mc:Fallback>
    </mc:AlternateContent>
    <mc:AlternateContent xmlns:mc="http://schemas.openxmlformats.org/markup-compatibility/2006">
      <mc:Choice Requires="x14">
        <oleObject progId="Acrobat Document" dvAspect="DVASPECT_ICON" shapeId="3079" r:id="rId17">
          <objectPr defaultSize="0" r:id="rId14">
            <anchor moveWithCells="1">
              <from>
                <xdr:col>14</xdr:col>
                <xdr:colOff>171450</xdr:colOff>
                <xdr:row>67</xdr:row>
                <xdr:rowOff>485775</xdr:rowOff>
              </from>
              <to>
                <xdr:col>14</xdr:col>
                <xdr:colOff>1095375</xdr:colOff>
                <xdr:row>67</xdr:row>
                <xdr:rowOff>1171575</xdr:rowOff>
              </to>
            </anchor>
          </objectPr>
        </oleObject>
      </mc:Choice>
      <mc:Fallback>
        <oleObject progId="Acrobat Document" dvAspect="DVASPECT_ICON" shapeId="3079" r:id="rId17"/>
      </mc:Fallback>
    </mc:AlternateContent>
    <mc:AlternateContent xmlns:mc="http://schemas.openxmlformats.org/markup-compatibility/2006">
      <mc:Choice Requires="x14">
        <oleObject progId="Acrobat Document" dvAspect="DVASPECT_ICON" shapeId="3080" r:id="rId18">
          <objectPr defaultSize="0" r:id="rId14">
            <anchor moveWithCells="1">
              <from>
                <xdr:col>14</xdr:col>
                <xdr:colOff>171450</xdr:colOff>
                <xdr:row>65</xdr:row>
                <xdr:rowOff>485775</xdr:rowOff>
              </from>
              <to>
                <xdr:col>14</xdr:col>
                <xdr:colOff>1095375</xdr:colOff>
                <xdr:row>65</xdr:row>
                <xdr:rowOff>1171575</xdr:rowOff>
              </to>
            </anchor>
          </objectPr>
        </oleObject>
      </mc:Choice>
      <mc:Fallback>
        <oleObject progId="Acrobat Document" dvAspect="DVASPECT_ICON" shapeId="3080" r:id="rId18"/>
      </mc:Fallback>
    </mc:AlternateContent>
  </oleObjects>
  <tableParts count="1">
    <tablePart r:id="rId19"/>
  </tableParts>
  <extLst>
    <ext xmlns:x14="http://schemas.microsoft.com/office/spreadsheetml/2009/9/main" uri="{CCE6A557-97BC-4b89-ADB6-D9C93CAAB3DF}">
      <x14:dataValidations xmlns:xm="http://schemas.microsoft.com/office/excel/2006/main" disablePrompts="1" count="1">
        <x14:dataValidation type="list" allowBlank="1" showInputMessage="1" showErrorMessage="1">
          <x14:formula1>
            <xm:f>Sheet1!$B$2:$B$4</xm:f>
          </x14:formula1>
          <xm:sqref>AE6:AE79 AC6:AC79 AA6:AA79 Y6:Y79 W6:W79 U6:U79 S6:S79 Q6:Q79 AI6:AI79 AG6:AG79</xm:sqref>
        </x14:dataValidation>
      </x14:dataValidations>
    </ex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theme="9" tint="-0.249977111117893"/>
    <pageSetUpPr fitToPage="1"/>
  </sheetPr>
  <dimension ref="A1:M81"/>
  <sheetViews>
    <sheetView zoomScale="60" zoomScaleNormal="60" workbookViewId="0">
      <pane ySplit="2" topLeftCell="A3" activePane="bottomLeft" state="frozen"/>
      <selection pane="bottomLeft" sqref="A1:M1"/>
    </sheetView>
  </sheetViews>
  <sheetFormatPr defaultColWidth="8.85546875" defaultRowHeight="14.25"/>
  <cols>
    <col min="1" max="1" width="17.42578125" style="38" customWidth="1"/>
    <col min="2" max="2" width="50.140625" style="44" customWidth="1"/>
    <col min="3" max="3" width="16.85546875" style="44" customWidth="1"/>
    <col min="4" max="4" width="17.7109375" style="43" customWidth="1"/>
    <col min="5" max="5" width="20.140625" style="43" bestFit="1" customWidth="1"/>
    <col min="6" max="6" width="20.140625" style="43" customWidth="1"/>
    <col min="7" max="7" width="22.7109375" style="43" customWidth="1"/>
    <col min="8" max="8" width="22.7109375" style="44" customWidth="1"/>
    <col min="9" max="9" width="22.7109375" style="43" customWidth="1"/>
    <col min="10" max="10" width="28.140625" style="43" customWidth="1"/>
    <col min="11" max="12" width="22.7109375" style="43" customWidth="1"/>
    <col min="13" max="13" width="85.42578125" style="40" customWidth="1"/>
    <col min="14" max="16384" width="8.85546875" style="40"/>
  </cols>
  <sheetData>
    <row r="1" spans="1:13" ht="87" customHeight="1">
      <c r="A1" s="349" t="s">
        <v>745</v>
      </c>
      <c r="B1" s="350"/>
      <c r="C1" s="350"/>
      <c r="D1" s="350"/>
      <c r="E1" s="350"/>
      <c r="F1" s="350"/>
      <c r="G1" s="350"/>
      <c r="H1" s="350"/>
      <c r="I1" s="350"/>
      <c r="J1" s="350"/>
      <c r="K1" s="350"/>
      <c r="L1" s="350"/>
      <c r="M1" s="351"/>
    </row>
    <row r="2" spans="1:13" s="39" customFormat="1" ht="81" customHeight="1">
      <c r="A2" s="140" t="s">
        <v>14</v>
      </c>
      <c r="B2" s="141" t="s">
        <v>0</v>
      </c>
      <c r="C2" s="141" t="s">
        <v>26</v>
      </c>
      <c r="D2" s="138" t="s">
        <v>3</v>
      </c>
      <c r="E2" s="138" t="s">
        <v>2</v>
      </c>
      <c r="F2" s="226" t="s">
        <v>2392</v>
      </c>
      <c r="G2" s="226" t="s">
        <v>2468</v>
      </c>
      <c r="H2" s="226" t="s">
        <v>2393</v>
      </c>
      <c r="I2" s="138" t="s">
        <v>4</v>
      </c>
      <c r="J2" s="138" t="s">
        <v>21</v>
      </c>
      <c r="K2" s="142" t="s">
        <v>15</v>
      </c>
      <c r="L2" s="143" t="s">
        <v>17</v>
      </c>
      <c r="M2" s="139" t="s">
        <v>18</v>
      </c>
    </row>
    <row r="3" spans="1:13" ht="49.5" customHeight="1">
      <c r="A3" s="170">
        <f>'Crosswalk of SIM Measure Sets'!A6</f>
        <v>1</v>
      </c>
      <c r="B3" s="171" t="str">
        <f>IF(VLOOKUP(Table2[[#This Row],['#]],Table1[[#Headers],[#Data]],2,FALSE)=0,"",VLOOKUP(Table2[[#This Row],['#]],Table1[[#Headers],[#Data]],2,FALSE))</f>
        <v>Initiation and Engagement of Alcohol and Other Drug Dependence Treatment</v>
      </c>
      <c r="C3" s="171" t="str">
        <f>IF(VLOOKUP(Table2[[#This Row],['#]],Table1[[#Headers],[#Data]],3,FALSE)=0,"",VLOOKUP(Table2[[#This Row],['#]],Table1[[#Headers],[#Data]],3,FALSE))</f>
        <v>0004</v>
      </c>
      <c r="D3" s="172" t="str">
        <f>IF(VLOOKUP(Table2[[#This Row],['#]],Table1[[#Headers],[#Data]],4,FALSE)=0,"",VLOOKUP(Table2[[#This Row],['#]],Table1[[#Headers],[#Data]],4,FALSE))</f>
        <v>National Committee for Quality Assurance</v>
      </c>
      <c r="E3" s="173" t="str">
        <f>IF(VLOOKUP(Table2[[#This Row],['#]],Table1[[#Headers],[#Data]],7,FALSE)=0,"",VLOOKUP(Table2[[#This Row],['#]],Table1[[#Headers],[#Data]],7,FALSE))</f>
        <v>Chronic Illness Care</v>
      </c>
      <c r="F3" s="173" t="str">
        <f>IF(VLOOKUP(Table2[[#This Row],['#]],Table1[[#Headers],[#Data]],8,FALSE)=0,"",VLOOKUP(Table2[[#This Row],['#]],Table1[[#Headers],[#Data]],8,FALSE))</f>
        <v>Substance Abuse</v>
      </c>
      <c r="G3" s="173" t="str">
        <f>IF(VLOOKUP(Table2[[#This Row],['#]],Table1[[#Headers],[#Data]],9,FALSE)=0,"",VLOOKUP(Table2[[#This Row],['#]],Table1[[#Headers],[#Data]],9,FALSE))</f>
        <v>Process</v>
      </c>
      <c r="H3" s="173" t="str">
        <f>IF(VLOOKUP(Table2[[#This Row],['#]],Table1[[#Headers],[#Data]],10,FALSE)=0,"",VLOOKUP(Table2[[#This Row],['#]],Table1[[#Headers],[#Data]],10,FALSE))</f>
        <v>All Ages</v>
      </c>
      <c r="I3" s="173" t="str">
        <f>IF(VLOOKUP(Table2[[#This Row],['#]],Table1[[#Headers],[#Data]],11,FALSE)=0,"",VLOOKUP(Table2[[#This Row],['#]],Table1[[#Headers],[#Data]],11,FALSE))</f>
        <v>Claims</v>
      </c>
      <c r="J3" s="174"/>
      <c r="K3" s="175" t="str">
        <f>+IF(VLOOKUP(Table2[[#This Row],['#]],Table1[[#Headers],[#Data]],16,FALSE)=0,"",VLOOKUP(Table2[[#This Row],['#]],Table1[[#Headers],[#Data]],16,FALSE))</f>
        <v/>
      </c>
      <c r="L3" s="172">
        <f>+IF(VLOOKUP(Table2[[#This Row],['#]],Table1[[#Headers],[#Data]],47,FALSE)=0,"",VLOOKUP(Table2[[#This Row],['#]],Table1[[#Headers],[#Data]],47,FALSE))</f>
        <v>9</v>
      </c>
      <c r="M3" s="176"/>
    </row>
    <row r="4" spans="1:13" ht="49.5" customHeight="1">
      <c r="A4" s="170">
        <f>'Crosswalk of SIM Measure Sets'!A7</f>
        <v>2</v>
      </c>
      <c r="B4" s="171" t="str">
        <f>IF(VLOOKUP(Table2[[#This Row],['#]],Table1[[#Headers],[#Data]],2,FALSE)=0,"",VLOOKUP(Table2[[#This Row],['#]],Table1[[#Headers],[#Data]],2,FALSE))</f>
        <v>CAHPS® Clinician/Group Surveys - (Adult Primary Care, Pediatric Care, and Specialist Care Surveys)</v>
      </c>
      <c r="C4" s="171" t="str">
        <f>IF(VLOOKUP(Table2[[#This Row],['#]],Table1[[#Headers],[#Data]],3,FALSE)=0,"",VLOOKUP(Table2[[#This Row],['#]],Table1[[#Headers],[#Data]],3,FALSE))</f>
        <v>0005</v>
      </c>
      <c r="D4" s="172" t="str">
        <f>IF(VLOOKUP(Table2[[#This Row],['#]],Table1[[#Headers],[#Data]],4,FALSE)=0,"",VLOOKUP(Table2[[#This Row],['#]],Table1[[#Headers],[#Data]],4,FALSE))</f>
        <v>Agency for Healthcare Research and Quality</v>
      </c>
      <c r="E4" s="173" t="str">
        <f>IF(VLOOKUP(Table2[[#This Row],['#]],Table1[[#Headers],[#Data]],7,FALSE)=0,"",VLOOKUP(Table2[[#This Row],['#]],Table1[[#Headers],[#Data]],7,FALSE))</f>
        <v>Other</v>
      </c>
      <c r="F4" s="173" t="str">
        <f>IF(VLOOKUP(Table2[[#This Row],['#]],Table1[[#Headers],[#Data]],8,FALSE)=0,"",VLOOKUP(Table2[[#This Row],['#]],Table1[[#Headers],[#Data]],8,FALSE))</f>
        <v>NA</v>
      </c>
      <c r="G4" s="173" t="str">
        <f>IF(VLOOKUP(Table2[[#This Row],['#]],Table1[[#Headers],[#Data]],9,FALSE)=0,"",VLOOKUP(Table2[[#This Row],['#]],Table1[[#Headers],[#Data]],9,FALSE))</f>
        <v>Patient Experience</v>
      </c>
      <c r="H4" s="173" t="str">
        <f>IF(VLOOKUP(Table2[[#This Row],['#]],Table1[[#Headers],[#Data]],10,FALSE)=0,"",VLOOKUP(Table2[[#This Row],['#]],Table1[[#Headers],[#Data]],10,FALSE))</f>
        <v>All Ages</v>
      </c>
      <c r="I4" s="173" t="str">
        <f>IF(VLOOKUP(Table2[[#This Row],['#]],Table1[[#Headers],[#Data]],11,FALSE)=0,"",VLOOKUP(Table2[[#This Row],['#]],Table1[[#Headers],[#Data]],11,FALSE))</f>
        <v>Survey</v>
      </c>
      <c r="J4" s="174"/>
      <c r="K4" s="175" t="str">
        <f>+IF(VLOOKUP(Table2[[#This Row],['#]],Table1[[#Headers],[#Data]],16,FALSE)=0,"",VLOOKUP(Table2[[#This Row],['#]],Table1[[#Headers],[#Data]],16,FALSE))</f>
        <v/>
      </c>
      <c r="L4" s="172">
        <f>+IF(VLOOKUP(Table2[[#This Row],['#]],Table1[[#Headers],[#Data]],47,FALSE)=0,"",VLOOKUP(Table2[[#This Row],['#]],Table1[[#Headers],[#Data]],47,FALSE))</f>
        <v>6</v>
      </c>
      <c r="M4" s="48"/>
    </row>
    <row r="5" spans="1:13" ht="49.5" customHeight="1">
      <c r="A5" s="170">
        <f>'Crosswalk of SIM Measure Sets'!A8</f>
        <v>3</v>
      </c>
      <c r="B5" s="171" t="str">
        <f>IF(VLOOKUP(Table2[[#This Row],['#]],Table1[[#Headers],[#Data]],2,FALSE)=0,"",VLOOKUP(Table2[[#This Row],['#]],Table1[[#Headers],[#Data]],2,FALSE))</f>
        <v>Controlling High Blood Pressure</v>
      </c>
      <c r="C5" s="171" t="str">
        <f>IF(VLOOKUP(Table2[[#This Row],['#]],Table1[[#Headers],[#Data]],3,FALSE)=0,"",VLOOKUP(Table2[[#This Row],['#]],Table1[[#Headers],[#Data]],3,FALSE))</f>
        <v>0018</v>
      </c>
      <c r="D5" s="172" t="str">
        <f>IF(VLOOKUP(Table2[[#This Row],['#]],Table1[[#Headers],[#Data]],4,FALSE)=0,"",VLOOKUP(Table2[[#This Row],['#]],Table1[[#Headers],[#Data]],4,FALSE))</f>
        <v>National Committee for Quality Assurance</v>
      </c>
      <c r="E5" s="173" t="str">
        <f>IF(VLOOKUP(Table2[[#This Row],['#]],Table1[[#Headers],[#Data]],7,FALSE)=0,"",VLOOKUP(Table2[[#This Row],['#]],Table1[[#Headers],[#Data]],7,FALSE))</f>
        <v>Chronic Illness Care</v>
      </c>
      <c r="F5" s="173" t="str">
        <f>IF(VLOOKUP(Table2[[#This Row],['#]],Table1[[#Headers],[#Data]],8,FALSE)=0,"",VLOOKUP(Table2[[#This Row],['#]],Table1[[#Headers],[#Data]],8,FALSE))</f>
        <v>Cardiovascular</v>
      </c>
      <c r="G5" s="173" t="str">
        <f>IF(VLOOKUP(Table2[[#This Row],['#]],Table1[[#Headers],[#Data]],9,FALSE)=0,"",VLOOKUP(Table2[[#This Row],['#]],Table1[[#Headers],[#Data]],9,FALSE))</f>
        <v>Outcome</v>
      </c>
      <c r="H5" s="173" t="str">
        <f>IF(VLOOKUP(Table2[[#This Row],['#]],Table1[[#Headers],[#Data]],10,FALSE)=0,"",VLOOKUP(Table2[[#This Row],['#]],Table1[[#Headers],[#Data]],10,FALSE))</f>
        <v>Adult</v>
      </c>
      <c r="I5" s="173" t="str">
        <f>IF(VLOOKUP(Table2[[#This Row],['#]],Table1[[#Headers],[#Data]],11,FALSE)=0,"",VLOOKUP(Table2[[#This Row],['#]],Table1[[#Headers],[#Data]],11,FALSE))</f>
        <v>Clinical Data</v>
      </c>
      <c r="J5" s="174"/>
      <c r="K5" s="175" t="str">
        <f>+IF(VLOOKUP(Table2[[#This Row],['#]],Table1[[#Headers],[#Data]],16,FALSE)=0,"",VLOOKUP(Table2[[#This Row],['#]],Table1[[#Headers],[#Data]],16,FALSE))</f>
        <v/>
      </c>
      <c r="L5" s="172">
        <f>+IF(VLOOKUP(Table2[[#This Row],['#]],Table1[[#Headers],[#Data]],47,FALSE)=0,"",VLOOKUP(Table2[[#This Row],['#]],Table1[[#Headers],[#Data]],47,FALSE))</f>
        <v>16</v>
      </c>
      <c r="M5" s="48"/>
    </row>
    <row r="6" spans="1:13" ht="49.5" customHeight="1">
      <c r="A6" s="170">
        <f>'Crosswalk of SIM Measure Sets'!A9</f>
        <v>4</v>
      </c>
      <c r="B6" s="171" t="str">
        <f>IF(VLOOKUP(Table2[[#This Row],['#]],Table1[[#Headers],[#Data]],2,FALSE)=0,"",VLOOKUP(Table2[[#This Row],['#]],Table1[[#Headers],[#Data]],2,FALSE))</f>
        <v>Weight Assessment and Counseling for Nutrition and Physical Activity for Children/ Adolescents</v>
      </c>
      <c r="C6" s="171" t="str">
        <f>IF(VLOOKUP(Table2[[#This Row],['#]],Table1[[#Headers],[#Data]],3,FALSE)=0,"",VLOOKUP(Table2[[#This Row],['#]],Table1[[#Headers],[#Data]],3,FALSE))</f>
        <v>0024</v>
      </c>
      <c r="D6" s="172" t="str">
        <f>IF(VLOOKUP(Table2[[#This Row],['#]],Table1[[#Headers],[#Data]],4,FALSE)=0,"",VLOOKUP(Table2[[#This Row],['#]],Table1[[#Headers],[#Data]],4,FALSE))</f>
        <v>National Committee for Quality Assurance</v>
      </c>
      <c r="E6" s="173" t="str">
        <f>IF(VLOOKUP(Table2[[#This Row],['#]],Table1[[#Headers],[#Data]],7,FALSE)=0,"",VLOOKUP(Table2[[#This Row],['#]],Table1[[#Headers],[#Data]],7,FALSE))</f>
        <v>Prevention</v>
      </c>
      <c r="F6" s="173" t="str">
        <f>IF(VLOOKUP(Table2[[#This Row],['#]],Table1[[#Headers],[#Data]],8,FALSE)=0,"",VLOOKUP(Table2[[#This Row],['#]],Table1[[#Headers],[#Data]],8,FALSE))</f>
        <v>Obesity</v>
      </c>
      <c r="G6" s="173" t="str">
        <f>IF(VLOOKUP(Table2[[#This Row],['#]],Table1[[#Headers],[#Data]],9,FALSE)=0,"",VLOOKUP(Table2[[#This Row],['#]],Table1[[#Headers],[#Data]],9,FALSE))</f>
        <v>Process</v>
      </c>
      <c r="H6" s="173" t="str">
        <f>IF(VLOOKUP(Table2[[#This Row],['#]],Table1[[#Headers],[#Data]],10,FALSE)=0,"",VLOOKUP(Table2[[#This Row],['#]],Table1[[#Headers],[#Data]],10,FALSE))</f>
        <v>Pediatric</v>
      </c>
      <c r="I6" s="173" t="str">
        <f>IF(VLOOKUP(Table2[[#This Row],['#]],Table1[[#Headers],[#Data]],11,FALSE)=0,"",VLOOKUP(Table2[[#This Row],['#]],Table1[[#Headers],[#Data]],11,FALSE))</f>
        <v>Claims/ Clinical Data</v>
      </c>
      <c r="J6" s="174"/>
      <c r="K6" s="175" t="str">
        <f>+IF(VLOOKUP(Table2[[#This Row],['#]],Table1[[#Headers],[#Data]],16,FALSE)=0,"",VLOOKUP(Table2[[#This Row],['#]],Table1[[#Headers],[#Data]],16,FALSE))</f>
        <v/>
      </c>
      <c r="L6" s="172">
        <f>+IF(VLOOKUP(Table2[[#This Row],['#]],Table1[[#Headers],[#Data]],47,FALSE)=0,"",VLOOKUP(Table2[[#This Row],['#]],Table1[[#Headers],[#Data]],47,FALSE))</f>
        <v>9</v>
      </c>
      <c r="M6" s="48"/>
    </row>
    <row r="7" spans="1:13" ht="50.1" customHeight="1">
      <c r="A7" s="170">
        <f>'Crosswalk of SIM Measure Sets'!A10</f>
        <v>5</v>
      </c>
      <c r="B7" s="171" t="str">
        <f>IF(VLOOKUP(Table2[[#This Row],['#]],Table1[[#Headers],[#Data]],2,FALSE)=0,"",VLOOKUP(Table2[[#This Row],['#]],Table1[[#Headers],[#Data]],2,FALSE))</f>
        <v>Tobacco Use: Screening and Cessation Intervention</v>
      </c>
      <c r="C7" s="171" t="str">
        <f>IF(VLOOKUP(Table2[[#This Row],['#]],Table1[[#Headers],[#Data]],3,FALSE)=0,"",VLOOKUP(Table2[[#This Row],['#]],Table1[[#Headers],[#Data]],3,FALSE))</f>
        <v>0028</v>
      </c>
      <c r="D7" s="172" t="str">
        <f>IF(VLOOKUP(Table2[[#This Row],['#]],Table1[[#Headers],[#Data]],4,FALSE)=0,"",VLOOKUP(Table2[[#This Row],['#]],Table1[[#Headers],[#Data]],4,FALSE))</f>
        <v>AMA-PCPI (American Medical Association-convened Physician Consortium for Performance Improvement)</v>
      </c>
      <c r="E7" s="173" t="str">
        <f>IF(VLOOKUP(Table2[[#This Row],['#]],Table1[[#Headers],[#Data]],7,FALSE)=0,"",VLOOKUP(Table2[[#This Row],['#]],Table1[[#Headers],[#Data]],7,FALSE))</f>
        <v>Prevention</v>
      </c>
      <c r="F7" s="173" t="str">
        <f>IF(VLOOKUP(Table2[[#This Row],['#]],Table1[[#Headers],[#Data]],8,FALSE)=0,"",VLOOKUP(Table2[[#This Row],['#]],Table1[[#Headers],[#Data]],8,FALSE))</f>
        <v>Respiratory</v>
      </c>
      <c r="G7" s="173" t="str">
        <f>IF(VLOOKUP(Table2[[#This Row],['#]],Table1[[#Headers],[#Data]],9,FALSE)=0,"",VLOOKUP(Table2[[#This Row],['#]],Table1[[#Headers],[#Data]],9,FALSE))</f>
        <v>Process</v>
      </c>
      <c r="H7" s="173" t="str">
        <f>IF(VLOOKUP(Table2[[#This Row],['#]],Table1[[#Headers],[#Data]],10,FALSE)=0,"",VLOOKUP(Table2[[#This Row],['#]],Table1[[#Headers],[#Data]],10,FALSE))</f>
        <v>Adult</v>
      </c>
      <c r="I7" s="173" t="str">
        <f>IF(VLOOKUP(Table2[[#This Row],['#]],Table1[[#Headers],[#Data]],11,FALSE)=0,"",VLOOKUP(Table2[[#This Row],['#]],Table1[[#Headers],[#Data]],11,FALSE))</f>
        <v>Claims/ Clinical Data</v>
      </c>
      <c r="J7" s="174"/>
      <c r="K7" s="175" t="str">
        <f>+IF(VLOOKUP(Table2[[#This Row],['#]],Table1[[#Headers],[#Data]],16,FALSE)=0,"",VLOOKUP(Table2[[#This Row],['#]],Table1[[#Headers],[#Data]],16,FALSE))</f>
        <v/>
      </c>
      <c r="L7" s="172">
        <f>+IF(VLOOKUP(Table2[[#This Row],['#]],Table1[[#Headers],[#Data]],47,FALSE)=0,"",VLOOKUP(Table2[[#This Row],['#]],Table1[[#Headers],[#Data]],47,FALSE))</f>
        <v>10</v>
      </c>
      <c r="M7" s="48"/>
    </row>
    <row r="8" spans="1:13" ht="50.1" customHeight="1">
      <c r="A8" s="170">
        <f>'Crosswalk of SIM Measure Sets'!A11</f>
        <v>6</v>
      </c>
      <c r="B8" s="171" t="str">
        <f>IF(VLOOKUP(Table2[[#This Row],['#]],Table1[[#Headers],[#Data]],2,FALSE)=0,"",VLOOKUP(Table2[[#This Row],['#]],Table1[[#Headers],[#Data]],2,FALSE))</f>
        <v>Cervical Cancer Screening</v>
      </c>
      <c r="C8" s="171" t="str">
        <f>IF(VLOOKUP(Table2[[#This Row],['#]],Table1[[#Headers],[#Data]],3,FALSE)=0,"",VLOOKUP(Table2[[#This Row],['#]],Table1[[#Headers],[#Data]],3,FALSE))</f>
        <v>0032</v>
      </c>
      <c r="D8" s="172" t="str">
        <f>IF(VLOOKUP(Table2[[#This Row],['#]],Table1[[#Headers],[#Data]],4,FALSE)=0,"",VLOOKUP(Table2[[#This Row],['#]],Table1[[#Headers],[#Data]],4,FALSE))</f>
        <v>National Committee for Quality Assurance</v>
      </c>
      <c r="E8" s="173" t="str">
        <f>IF(VLOOKUP(Table2[[#This Row],['#]],Table1[[#Headers],[#Data]],7,FALSE)=0,"",VLOOKUP(Table2[[#This Row],['#]],Table1[[#Headers],[#Data]],7,FALSE))</f>
        <v>Prevention</v>
      </c>
      <c r="F8" s="173" t="str">
        <f>IF(VLOOKUP(Table2[[#This Row],['#]],Table1[[#Headers],[#Data]],8,FALSE)=0,"",VLOOKUP(Table2[[#This Row],['#]],Table1[[#Headers],[#Data]],8,FALSE))</f>
        <v>Cancer</v>
      </c>
      <c r="G8" s="173" t="str">
        <f>IF(VLOOKUP(Table2[[#This Row],['#]],Table1[[#Headers],[#Data]],9,FALSE)=0,"",VLOOKUP(Table2[[#This Row],['#]],Table1[[#Headers],[#Data]],9,FALSE))</f>
        <v>Process</v>
      </c>
      <c r="H8" s="173" t="str">
        <f>IF(VLOOKUP(Table2[[#This Row],['#]],Table1[[#Headers],[#Data]],10,FALSE)=0,"",VLOOKUP(Table2[[#This Row],['#]],Table1[[#Headers],[#Data]],10,FALSE))</f>
        <v>Adult</v>
      </c>
      <c r="I8" s="173" t="str">
        <f>IF(VLOOKUP(Table2[[#This Row],['#]],Table1[[#Headers],[#Data]],11,FALSE)=0,"",VLOOKUP(Table2[[#This Row],['#]],Table1[[#Headers],[#Data]],11,FALSE))</f>
        <v>Claims/ Clinical Data</v>
      </c>
      <c r="J8" s="174"/>
      <c r="K8" s="175" t="str">
        <f>+IF(VLOOKUP(Table2[[#This Row],['#]],Table1[[#Headers],[#Data]],16,FALSE)=0,"",VLOOKUP(Table2[[#This Row],['#]],Table1[[#Headers],[#Data]],16,FALSE))</f>
        <v/>
      </c>
      <c r="L8" s="172">
        <f>+IF(VLOOKUP(Table2[[#This Row],['#]],Table1[[#Headers],[#Data]],47,FALSE)=0,"",VLOOKUP(Table2[[#This Row],['#]],Table1[[#Headers],[#Data]],47,FALSE))</f>
        <v>11</v>
      </c>
      <c r="M8" s="48"/>
    </row>
    <row r="9" spans="1:13" ht="50.1" customHeight="1">
      <c r="A9" s="170">
        <f>'Crosswalk of SIM Measure Sets'!A12</f>
        <v>7</v>
      </c>
      <c r="B9" s="171" t="str">
        <f>IF(VLOOKUP(Table2[[#This Row],['#]],Table1[[#Headers],[#Data]],2,FALSE)=0,"",VLOOKUP(Table2[[#This Row],['#]],Table1[[#Headers],[#Data]],2,FALSE))</f>
        <v>Chlamydia Screening</v>
      </c>
      <c r="C9" s="171" t="str">
        <f>IF(VLOOKUP(Table2[[#This Row],['#]],Table1[[#Headers],[#Data]],3,FALSE)=0,"",VLOOKUP(Table2[[#This Row],['#]],Table1[[#Headers],[#Data]],3,FALSE))</f>
        <v>0033</v>
      </c>
      <c r="D9" s="172" t="str">
        <f>IF(VLOOKUP(Table2[[#This Row],['#]],Table1[[#Headers],[#Data]],4,FALSE)=0,"",VLOOKUP(Table2[[#This Row],['#]],Table1[[#Headers],[#Data]],4,FALSE))</f>
        <v>National Committee for Quality Assurance</v>
      </c>
      <c r="E9" s="173" t="str">
        <f>IF(VLOOKUP(Table2[[#This Row],['#]],Table1[[#Headers],[#Data]],7,FALSE)=0,"",VLOOKUP(Table2[[#This Row],['#]],Table1[[#Headers],[#Data]],7,FALSE))</f>
        <v>Prevention</v>
      </c>
      <c r="F9" s="173" t="str">
        <f>IF(VLOOKUP(Table2[[#This Row],['#]],Table1[[#Headers],[#Data]],8,FALSE)=0,"",VLOOKUP(Table2[[#This Row],['#]],Table1[[#Headers],[#Data]],8,FALSE))</f>
        <v>Infectious Disease</v>
      </c>
      <c r="G9" s="173" t="str">
        <f>IF(VLOOKUP(Table2[[#This Row],['#]],Table1[[#Headers],[#Data]],9,FALSE)=0,"",VLOOKUP(Table2[[#This Row],['#]],Table1[[#Headers],[#Data]],9,FALSE))</f>
        <v>Process</v>
      </c>
      <c r="H9" s="173" t="str">
        <f>IF(VLOOKUP(Table2[[#This Row],['#]],Table1[[#Headers],[#Data]],10,FALSE)=0,"",VLOOKUP(Table2[[#This Row],['#]],Table1[[#Headers],[#Data]],10,FALSE))</f>
        <v>All Ages</v>
      </c>
      <c r="I9" s="173" t="str">
        <f>IF(VLOOKUP(Table2[[#This Row],['#]],Table1[[#Headers],[#Data]],11,FALSE)=0,"",VLOOKUP(Table2[[#This Row],['#]],Table1[[#Headers],[#Data]],11,FALSE))</f>
        <v>Claims</v>
      </c>
      <c r="J9" s="174"/>
      <c r="K9" s="175" t="str">
        <f>+IF(VLOOKUP(Table2[[#This Row],['#]],Table1[[#Headers],[#Data]],16,FALSE)=0,"",VLOOKUP(Table2[[#This Row],['#]],Table1[[#Headers],[#Data]],16,FALSE))</f>
        <v/>
      </c>
      <c r="L9" s="172">
        <f>+IF(VLOOKUP(Table2[[#This Row],['#]],Table1[[#Headers],[#Data]],47,FALSE)=0,"",VLOOKUP(Table2[[#This Row],['#]],Table1[[#Headers],[#Data]],47,FALSE))</f>
        <v>10</v>
      </c>
      <c r="M9" s="48"/>
    </row>
    <row r="10" spans="1:13" ht="50.1" customHeight="1">
      <c r="A10" s="170">
        <f>'Crosswalk of SIM Measure Sets'!A13</f>
        <v>8</v>
      </c>
      <c r="B10" s="171" t="str">
        <f>IF(VLOOKUP(Table2[[#This Row],['#]],Table1[[#Headers],[#Data]],2,FALSE)=0,"",VLOOKUP(Table2[[#This Row],['#]],Table1[[#Headers],[#Data]],2,FALSE))</f>
        <v>Colorectal Cancer Screening</v>
      </c>
      <c r="C10" s="171" t="str">
        <f>IF(VLOOKUP(Table2[[#This Row],['#]],Table1[[#Headers],[#Data]],3,FALSE)=0,"",VLOOKUP(Table2[[#This Row],['#]],Table1[[#Headers],[#Data]],3,FALSE))</f>
        <v>0034</v>
      </c>
      <c r="D10" s="172" t="str">
        <f>IF(VLOOKUP(Table2[[#This Row],['#]],Table1[[#Headers],[#Data]],4,FALSE)=0,"",VLOOKUP(Table2[[#This Row],['#]],Table1[[#Headers],[#Data]],4,FALSE))</f>
        <v>National Committee for Quality Assurance</v>
      </c>
      <c r="E10" s="173" t="str">
        <f>IF(VLOOKUP(Table2[[#This Row],['#]],Table1[[#Headers],[#Data]],7,FALSE)=0,"",VLOOKUP(Table2[[#This Row],['#]],Table1[[#Headers],[#Data]],7,FALSE))</f>
        <v>Prevention</v>
      </c>
      <c r="F10" s="173" t="str">
        <f>IF(VLOOKUP(Table2[[#This Row],['#]],Table1[[#Headers],[#Data]],8,FALSE)=0,"",VLOOKUP(Table2[[#This Row],['#]],Table1[[#Headers],[#Data]],8,FALSE))</f>
        <v>Cancer</v>
      </c>
      <c r="G10" s="173" t="str">
        <f>IF(VLOOKUP(Table2[[#This Row],['#]],Table1[[#Headers],[#Data]],9,FALSE)=0,"",VLOOKUP(Table2[[#This Row],['#]],Table1[[#Headers],[#Data]],9,FALSE))</f>
        <v>Process</v>
      </c>
      <c r="H10" s="173" t="str">
        <f>IF(VLOOKUP(Table2[[#This Row],['#]],Table1[[#Headers],[#Data]],10,FALSE)=0,"",VLOOKUP(Table2[[#This Row],['#]],Table1[[#Headers],[#Data]],10,FALSE))</f>
        <v>Adult</v>
      </c>
      <c r="I10" s="173" t="str">
        <f>IF(VLOOKUP(Table2[[#This Row],['#]],Table1[[#Headers],[#Data]],11,FALSE)=0,"",VLOOKUP(Table2[[#This Row],['#]],Table1[[#Headers],[#Data]],11,FALSE))</f>
        <v>Claims/ Clinical Data</v>
      </c>
      <c r="J10" s="174"/>
      <c r="K10" s="175" t="str">
        <f>+IF(VLOOKUP(Table2[[#This Row],['#]],Table1[[#Headers],[#Data]],16,FALSE)=0,"",VLOOKUP(Table2[[#This Row],['#]],Table1[[#Headers],[#Data]],16,FALSE))</f>
        <v/>
      </c>
      <c r="L10" s="172">
        <f>+IF(VLOOKUP(Table2[[#This Row],['#]],Table1[[#Headers],[#Data]],47,FALSE)=0,"",VLOOKUP(Table2[[#This Row],['#]],Table1[[#Headers],[#Data]],47,FALSE))</f>
        <v>14</v>
      </c>
      <c r="M10" s="48"/>
    </row>
    <row r="11" spans="1:13" ht="50.1" customHeight="1">
      <c r="A11" s="170">
        <f>'Crosswalk of SIM Measure Sets'!A14</f>
        <v>9</v>
      </c>
      <c r="B11" s="171" t="str">
        <f>IF(VLOOKUP(Table2[[#This Row],['#]],Table1[[#Headers],[#Data]],2,FALSE)=0,"",VLOOKUP(Table2[[#This Row],['#]],Table1[[#Headers],[#Data]],2,FALSE))</f>
        <v>Childhood Immunization Status</v>
      </c>
      <c r="C11" s="171" t="str">
        <f>IF(VLOOKUP(Table2[[#This Row],['#]],Table1[[#Headers],[#Data]],3,FALSE)=0,"",VLOOKUP(Table2[[#This Row],['#]],Table1[[#Headers],[#Data]],3,FALSE))</f>
        <v>0038</v>
      </c>
      <c r="D11" s="172" t="str">
        <f>IF(VLOOKUP(Table2[[#This Row],['#]],Table1[[#Headers],[#Data]],4,FALSE)=0,"",VLOOKUP(Table2[[#This Row],['#]],Table1[[#Headers],[#Data]],4,FALSE))</f>
        <v>National Committee for Quality Assurance</v>
      </c>
      <c r="E11" s="173" t="str">
        <f>IF(VLOOKUP(Table2[[#This Row],['#]],Table1[[#Headers],[#Data]],7,FALSE)=0,"",VLOOKUP(Table2[[#This Row],['#]],Table1[[#Headers],[#Data]],7,FALSE))</f>
        <v>Prevention</v>
      </c>
      <c r="F11" s="173" t="str">
        <f>IF(VLOOKUP(Table2[[#This Row],['#]],Table1[[#Headers],[#Data]],8,FALSE)=0,"",VLOOKUP(Table2[[#This Row],['#]],Table1[[#Headers],[#Data]],8,FALSE))</f>
        <v>Infectious Disease</v>
      </c>
      <c r="G11" s="173" t="str">
        <f>IF(VLOOKUP(Table2[[#This Row],['#]],Table1[[#Headers],[#Data]],9,FALSE)=0,"",VLOOKUP(Table2[[#This Row],['#]],Table1[[#Headers],[#Data]],9,FALSE))</f>
        <v>Process</v>
      </c>
      <c r="H11" s="173" t="str">
        <f>IF(VLOOKUP(Table2[[#This Row],['#]],Table1[[#Headers],[#Data]],10,FALSE)=0,"",VLOOKUP(Table2[[#This Row],['#]],Table1[[#Headers],[#Data]],10,FALSE))</f>
        <v>Pediatric</v>
      </c>
      <c r="I11" s="173" t="str">
        <f>IF(VLOOKUP(Table2[[#This Row],['#]],Table1[[#Headers],[#Data]],11,FALSE)=0,"",VLOOKUP(Table2[[#This Row],['#]],Table1[[#Headers],[#Data]],11,FALSE))</f>
        <v>Claims/ Clinical Data</v>
      </c>
      <c r="J11" s="174"/>
      <c r="K11" s="175" t="str">
        <f>+IF(VLOOKUP(Table2[[#This Row],['#]],Table1[[#Headers],[#Data]],16,FALSE)=0,"",VLOOKUP(Table2[[#This Row],['#]],Table1[[#Headers],[#Data]],16,FALSE))</f>
        <v/>
      </c>
      <c r="L11" s="172">
        <f>+IF(VLOOKUP(Table2[[#This Row],['#]],Table1[[#Headers],[#Data]],47,FALSE)=0,"",VLOOKUP(Table2[[#This Row],['#]],Table1[[#Headers],[#Data]],47,FALSE))</f>
        <v>11</v>
      </c>
      <c r="M11" s="48"/>
    </row>
    <row r="12" spans="1:13" ht="50.1" customHeight="1">
      <c r="A12" s="170">
        <f>'Crosswalk of SIM Measure Sets'!A15</f>
        <v>10</v>
      </c>
      <c r="B12" s="171" t="str">
        <f>IF(VLOOKUP(Table2[[#This Row],['#]],Table1[[#Headers],[#Data]],2,FALSE)=0,"",VLOOKUP(Table2[[#This Row],['#]],Table1[[#Headers],[#Data]],2,FALSE))</f>
        <v>Use of Imaging Studies for Low Back Pain</v>
      </c>
      <c r="C12" s="171" t="str">
        <f>IF(VLOOKUP(Table2[[#This Row],['#]],Table1[[#Headers],[#Data]],3,FALSE)=0,"",VLOOKUP(Table2[[#This Row],['#]],Table1[[#Headers],[#Data]],3,FALSE))</f>
        <v>0052</v>
      </c>
      <c r="D12" s="172" t="str">
        <f>IF(VLOOKUP(Table2[[#This Row],['#]],Table1[[#Headers],[#Data]],4,FALSE)=0,"",VLOOKUP(Table2[[#This Row],['#]],Table1[[#Headers],[#Data]],4,FALSE))</f>
        <v>National Committee for Quality Assurance</v>
      </c>
      <c r="E12" s="173" t="str">
        <f>IF(VLOOKUP(Table2[[#This Row],['#]],Table1[[#Headers],[#Data]],7,FALSE)=0,"",VLOOKUP(Table2[[#This Row],['#]],Table1[[#Headers],[#Data]],7,FALSE))</f>
        <v>Overuse</v>
      </c>
      <c r="F12" s="173" t="str">
        <f>IF(VLOOKUP(Table2[[#This Row],['#]],Table1[[#Headers],[#Data]],8,FALSE)=0,"",VLOOKUP(Table2[[#This Row],['#]],Table1[[#Headers],[#Data]],8,FALSE))</f>
        <v>Musculoskeletal</v>
      </c>
      <c r="G12" s="173" t="str">
        <f>IF(VLOOKUP(Table2[[#This Row],['#]],Table1[[#Headers],[#Data]],9,FALSE)=0,"",VLOOKUP(Table2[[#This Row],['#]],Table1[[#Headers],[#Data]],9,FALSE))</f>
        <v>Process</v>
      </c>
      <c r="H12" s="173" t="str">
        <f>IF(VLOOKUP(Table2[[#This Row],['#]],Table1[[#Headers],[#Data]],10,FALSE)=0,"",VLOOKUP(Table2[[#This Row],['#]],Table1[[#Headers],[#Data]],10,FALSE))</f>
        <v>Adult</v>
      </c>
      <c r="I12" s="173" t="str">
        <f>IF(VLOOKUP(Table2[[#This Row],['#]],Table1[[#Headers],[#Data]],11,FALSE)=0,"",VLOOKUP(Table2[[#This Row],['#]],Table1[[#Headers],[#Data]],11,FALSE))</f>
        <v>Claims</v>
      </c>
      <c r="J12" s="174"/>
      <c r="K12" s="175" t="str">
        <f>+IF(VLOOKUP(Table2[[#This Row],['#]],Table1[[#Headers],[#Data]],16,FALSE)=0,"",VLOOKUP(Table2[[#This Row],['#]],Table1[[#Headers],[#Data]],16,FALSE))</f>
        <v/>
      </c>
      <c r="L12" s="172">
        <f>+IF(VLOOKUP(Table2[[#This Row],['#]],Table1[[#Headers],[#Data]],47,FALSE)=0,"",VLOOKUP(Table2[[#This Row],['#]],Table1[[#Headers],[#Data]],47,FALSE))</f>
        <v>9</v>
      </c>
      <c r="M12" s="48"/>
    </row>
    <row r="13" spans="1:13" ht="50.1" customHeight="1">
      <c r="A13" s="170">
        <f>'Crosswalk of SIM Measure Sets'!A16</f>
        <v>11</v>
      </c>
      <c r="B13" s="171" t="str">
        <f>IF(VLOOKUP(Table2[[#This Row],['#]],Table1[[#Headers],[#Data]],2,FALSE)=0,"",VLOOKUP(Table2[[#This Row],['#]],Table1[[#Headers],[#Data]],2,FALSE))</f>
        <v>Comprehensive Diabetes Care: Eye Exam</v>
      </c>
      <c r="C13" s="171" t="str">
        <f>IF(VLOOKUP(Table2[[#This Row],['#]],Table1[[#Headers],[#Data]],3,FALSE)=0,"",VLOOKUP(Table2[[#This Row],['#]],Table1[[#Headers],[#Data]],3,FALSE))</f>
        <v>0055</v>
      </c>
      <c r="D13" s="172" t="str">
        <f>IF(VLOOKUP(Table2[[#This Row],['#]],Table1[[#Headers],[#Data]],4,FALSE)=0,"",VLOOKUP(Table2[[#This Row],['#]],Table1[[#Headers],[#Data]],4,FALSE))</f>
        <v>National Committee for Quality Assurance</v>
      </c>
      <c r="E13" s="173" t="str">
        <f>IF(VLOOKUP(Table2[[#This Row],['#]],Table1[[#Headers],[#Data]],7,FALSE)=0,"",VLOOKUP(Table2[[#This Row],['#]],Table1[[#Headers],[#Data]],7,FALSE))</f>
        <v>Chronic Illness Care</v>
      </c>
      <c r="F13" s="173" t="str">
        <f>IF(VLOOKUP(Table2[[#This Row],['#]],Table1[[#Headers],[#Data]],8,FALSE)=0,"",VLOOKUP(Table2[[#This Row],['#]],Table1[[#Headers],[#Data]],8,FALSE))</f>
        <v>Diabetes</v>
      </c>
      <c r="G13" s="173" t="str">
        <f>IF(VLOOKUP(Table2[[#This Row],['#]],Table1[[#Headers],[#Data]],9,FALSE)=0,"",VLOOKUP(Table2[[#This Row],['#]],Table1[[#Headers],[#Data]],9,FALSE))</f>
        <v>Process</v>
      </c>
      <c r="H13" s="173" t="str">
        <f>IF(VLOOKUP(Table2[[#This Row],['#]],Table1[[#Headers],[#Data]],10,FALSE)=0,"",VLOOKUP(Table2[[#This Row],['#]],Table1[[#Headers],[#Data]],10,FALSE))</f>
        <v>Adult</v>
      </c>
      <c r="I13" s="173" t="str">
        <f>IF(VLOOKUP(Table2[[#This Row],['#]],Table1[[#Headers],[#Data]],11,FALSE)=0,"",VLOOKUP(Table2[[#This Row],['#]],Table1[[#Headers],[#Data]],11,FALSE))</f>
        <v>Claims</v>
      </c>
      <c r="J13" s="174"/>
      <c r="K13" s="175" t="str">
        <f>+IF(VLOOKUP(Table2[[#This Row],['#]],Table1[[#Headers],[#Data]],16,FALSE)=0,"",VLOOKUP(Table2[[#This Row],['#]],Table1[[#Headers],[#Data]],16,FALSE))</f>
        <v/>
      </c>
      <c r="L13" s="172">
        <f>+IF(VLOOKUP(Table2[[#This Row],['#]],Table1[[#Headers],[#Data]],47,FALSE)=0,"",VLOOKUP(Table2[[#This Row],['#]],Table1[[#Headers],[#Data]],47,FALSE))</f>
        <v>11</v>
      </c>
      <c r="M13" s="48"/>
    </row>
    <row r="14" spans="1:13" ht="50.1" customHeight="1">
      <c r="A14" s="170">
        <f>'Crosswalk of SIM Measure Sets'!A17</f>
        <v>12</v>
      </c>
      <c r="B14" s="171" t="str">
        <f>IF(VLOOKUP(Table2[[#This Row],['#]],Table1[[#Headers],[#Data]],2,FALSE)=0,"",VLOOKUP(Table2[[#This Row],['#]],Table1[[#Headers],[#Data]],2,FALSE))</f>
        <v>Comprehensive Diabetes Care: Hemoglobin A1c (HbA1c) Poor Control (&gt;9.0%)</v>
      </c>
      <c r="C14" s="171" t="str">
        <f>IF(VLOOKUP(Table2[[#This Row],['#]],Table1[[#Headers],[#Data]],3,FALSE)=0,"",VLOOKUP(Table2[[#This Row],['#]],Table1[[#Headers],[#Data]],3,FALSE))</f>
        <v>0059</v>
      </c>
      <c r="D14" s="172" t="str">
        <f>IF(VLOOKUP(Table2[[#This Row],['#]],Table1[[#Headers],[#Data]],4,FALSE)=0,"",VLOOKUP(Table2[[#This Row],['#]],Table1[[#Headers],[#Data]],4,FALSE))</f>
        <v>National Committee for Quality Assurance</v>
      </c>
      <c r="E14" s="173" t="str">
        <f>IF(VLOOKUP(Table2[[#This Row],['#]],Table1[[#Headers],[#Data]],7,FALSE)=0,"",VLOOKUP(Table2[[#This Row],['#]],Table1[[#Headers],[#Data]],7,FALSE))</f>
        <v>Chronic Illness Care</v>
      </c>
      <c r="F14" s="173" t="str">
        <f>IF(VLOOKUP(Table2[[#This Row],['#]],Table1[[#Headers],[#Data]],8,FALSE)=0,"",VLOOKUP(Table2[[#This Row],['#]],Table1[[#Headers],[#Data]],8,FALSE))</f>
        <v>Diabetes</v>
      </c>
      <c r="G14" s="173" t="str">
        <f>IF(VLOOKUP(Table2[[#This Row],['#]],Table1[[#Headers],[#Data]],9,FALSE)=0,"",VLOOKUP(Table2[[#This Row],['#]],Table1[[#Headers],[#Data]],9,FALSE))</f>
        <v>Outcome</v>
      </c>
      <c r="H14" s="173" t="str">
        <f>IF(VLOOKUP(Table2[[#This Row],['#]],Table1[[#Headers],[#Data]],10,FALSE)=0,"",VLOOKUP(Table2[[#This Row],['#]],Table1[[#Headers],[#Data]],10,FALSE))</f>
        <v>Adult</v>
      </c>
      <c r="I14" s="173" t="str">
        <f>IF(VLOOKUP(Table2[[#This Row],['#]],Table1[[#Headers],[#Data]],11,FALSE)=0,"",VLOOKUP(Table2[[#This Row],['#]],Table1[[#Headers],[#Data]],11,FALSE))</f>
        <v>Claims/ Clinical Data</v>
      </c>
      <c r="J14" s="174"/>
      <c r="K14" s="175" t="str">
        <f>+IF(VLOOKUP(Table2[[#This Row],['#]],Table1[[#Headers],[#Data]],16,FALSE)=0,"",VLOOKUP(Table2[[#This Row],['#]],Table1[[#Headers],[#Data]],16,FALSE))</f>
        <v/>
      </c>
      <c r="L14" s="172">
        <f>+IF(VLOOKUP(Table2[[#This Row],['#]],Table1[[#Headers],[#Data]],47,FALSE)=0,"",VLOOKUP(Table2[[#This Row],['#]],Table1[[#Headers],[#Data]],47,FALSE))</f>
        <v>14</v>
      </c>
      <c r="M14" s="48"/>
    </row>
    <row r="15" spans="1:13" ht="50.1" customHeight="1">
      <c r="A15" s="170">
        <f>'Crosswalk of SIM Measure Sets'!A18</f>
        <v>13</v>
      </c>
      <c r="B15" s="171" t="str">
        <f>IF(VLOOKUP(Table2[[#This Row],['#]],Table1[[#Headers],[#Data]],2,FALSE)=0,"",VLOOKUP(Table2[[#This Row],['#]],Table1[[#Headers],[#Data]],2,FALSE))</f>
        <v>Comprehensive Diabetes Care: Blood Pressure Control (&lt;140/90 mm Hg)</v>
      </c>
      <c r="C15" s="171" t="str">
        <f>IF(VLOOKUP(Table2[[#This Row],['#]],Table1[[#Headers],[#Data]],3,FALSE)=0,"",VLOOKUP(Table2[[#This Row],['#]],Table1[[#Headers],[#Data]],3,FALSE))</f>
        <v>0061</v>
      </c>
      <c r="D15" s="172" t="str">
        <f>IF(VLOOKUP(Table2[[#This Row],['#]],Table1[[#Headers],[#Data]],4,FALSE)=0,"",VLOOKUP(Table2[[#This Row],['#]],Table1[[#Headers],[#Data]],4,FALSE))</f>
        <v>National Committee for Quality Assurance</v>
      </c>
      <c r="E15" s="173" t="str">
        <f>IF(VLOOKUP(Table2[[#This Row],['#]],Table1[[#Headers],[#Data]],7,FALSE)=0,"",VLOOKUP(Table2[[#This Row],['#]],Table1[[#Headers],[#Data]],7,FALSE))</f>
        <v>Chronic Illness Care</v>
      </c>
      <c r="F15" s="173" t="str">
        <f>IF(VLOOKUP(Table2[[#This Row],['#]],Table1[[#Headers],[#Data]],8,FALSE)=0,"",VLOOKUP(Table2[[#This Row],['#]],Table1[[#Headers],[#Data]],8,FALSE))</f>
        <v>Diabetes</v>
      </c>
      <c r="G15" s="173" t="str">
        <f>IF(VLOOKUP(Table2[[#This Row],['#]],Table1[[#Headers],[#Data]],9,FALSE)=0,"",VLOOKUP(Table2[[#This Row],['#]],Table1[[#Headers],[#Data]],9,FALSE))</f>
        <v>Outcome</v>
      </c>
      <c r="H15" s="173" t="str">
        <f>IF(VLOOKUP(Table2[[#This Row],['#]],Table1[[#Headers],[#Data]],10,FALSE)=0,"",VLOOKUP(Table2[[#This Row],['#]],Table1[[#Headers],[#Data]],10,FALSE))</f>
        <v>Adult</v>
      </c>
      <c r="I15" s="173" t="str">
        <f>IF(VLOOKUP(Table2[[#This Row],['#]],Table1[[#Headers],[#Data]],11,FALSE)=0,"",VLOOKUP(Table2[[#This Row],['#]],Table1[[#Headers],[#Data]],11,FALSE))</f>
        <v>Claims/ Clinical Data</v>
      </c>
      <c r="J15" s="174"/>
      <c r="K15" s="175" t="str">
        <f>+IF(VLOOKUP(Table2[[#This Row],['#]],Table1[[#Headers],[#Data]],16,FALSE)=0,"",VLOOKUP(Table2[[#This Row],['#]],Table1[[#Headers],[#Data]],16,FALSE))</f>
        <v/>
      </c>
      <c r="L15" s="172">
        <f>+IF(VLOOKUP(Table2[[#This Row],['#]],Table1[[#Headers],[#Data]],47,FALSE)=0,"",VLOOKUP(Table2[[#This Row],['#]],Table1[[#Headers],[#Data]],47,FALSE))</f>
        <v>4</v>
      </c>
      <c r="M15" s="48"/>
    </row>
    <row r="16" spans="1:13" ht="50.1" customHeight="1">
      <c r="A16" s="170">
        <f>'Crosswalk of SIM Measure Sets'!A19</f>
        <v>14</v>
      </c>
      <c r="B16" s="171" t="str">
        <f>IF(VLOOKUP(Table2[[#This Row],['#]],Table1[[#Headers],[#Data]],2,FALSE)=0,"",VLOOKUP(Table2[[#This Row],['#]],Table1[[#Headers],[#Data]],2,FALSE))</f>
        <v>Comprehensive Diabetes Care: Medical Attention for Nephropathy</v>
      </c>
      <c r="C16" s="171" t="str">
        <f>IF(VLOOKUP(Table2[[#This Row],['#]],Table1[[#Headers],[#Data]],3,FALSE)=0,"",VLOOKUP(Table2[[#This Row],['#]],Table1[[#Headers],[#Data]],3,FALSE))</f>
        <v>0062</v>
      </c>
      <c r="D16" s="172" t="str">
        <f>IF(VLOOKUP(Table2[[#This Row],['#]],Table1[[#Headers],[#Data]],4,FALSE)=0,"",VLOOKUP(Table2[[#This Row],['#]],Table1[[#Headers],[#Data]],4,FALSE))</f>
        <v>National Committee for Quality Assurance</v>
      </c>
      <c r="E16" s="173" t="str">
        <f>IF(VLOOKUP(Table2[[#This Row],['#]],Table1[[#Headers],[#Data]],7,FALSE)=0,"",VLOOKUP(Table2[[#This Row],['#]],Table1[[#Headers],[#Data]],7,FALSE))</f>
        <v>Chronic Illness Care</v>
      </c>
      <c r="F16" s="173" t="str">
        <f>IF(VLOOKUP(Table2[[#This Row],['#]],Table1[[#Headers],[#Data]],8,FALSE)=0,"",VLOOKUP(Table2[[#This Row],['#]],Table1[[#Headers],[#Data]],8,FALSE))</f>
        <v>Diabetes</v>
      </c>
      <c r="G16" s="173" t="str">
        <f>IF(VLOOKUP(Table2[[#This Row],['#]],Table1[[#Headers],[#Data]],9,FALSE)=0,"",VLOOKUP(Table2[[#This Row],['#]],Table1[[#Headers],[#Data]],9,FALSE))</f>
        <v>Process</v>
      </c>
      <c r="H16" s="173" t="str">
        <f>IF(VLOOKUP(Table2[[#This Row],['#]],Table1[[#Headers],[#Data]],10,FALSE)=0,"",VLOOKUP(Table2[[#This Row],['#]],Table1[[#Headers],[#Data]],10,FALSE))</f>
        <v>Adult</v>
      </c>
      <c r="I16" s="173" t="str">
        <f>IF(VLOOKUP(Table2[[#This Row],['#]],Table1[[#Headers],[#Data]],11,FALSE)=0,"",VLOOKUP(Table2[[#This Row],['#]],Table1[[#Headers],[#Data]],11,FALSE))</f>
        <v>Claims</v>
      </c>
      <c r="J16" s="174"/>
      <c r="K16" s="175" t="str">
        <f>+IF(VLOOKUP(Table2[[#This Row],['#]],Table1[[#Headers],[#Data]],16,FALSE)=0,"",VLOOKUP(Table2[[#This Row],['#]],Table1[[#Headers],[#Data]],16,FALSE))</f>
        <v/>
      </c>
      <c r="L16" s="172">
        <f>+IF(VLOOKUP(Table2[[#This Row],['#]],Table1[[#Headers],[#Data]],47,FALSE)=0,"",VLOOKUP(Table2[[#This Row],['#]],Table1[[#Headers],[#Data]],47,FALSE))</f>
        <v>8</v>
      </c>
      <c r="M16" s="48"/>
    </row>
    <row r="17" spans="1:13" ht="50.1" customHeight="1">
      <c r="A17" s="170">
        <f>'Crosswalk of SIM Measure Sets'!A20</f>
        <v>15</v>
      </c>
      <c r="B17" s="171" t="str">
        <f>IF(VLOOKUP(Table2[[#This Row],['#]],Table1[[#Headers],[#Data]],2,FALSE)=0,"",VLOOKUP(Table2[[#This Row],['#]],Table1[[#Headers],[#Data]],2,FALSE))</f>
        <v>Adult Major Depressive Disorder (MDD): Suicide Risk Assessment</v>
      </c>
      <c r="C17" s="171" t="str">
        <f>IF(VLOOKUP(Table2[[#This Row],['#]],Table1[[#Headers],[#Data]],3,FALSE)=0,"",VLOOKUP(Table2[[#This Row],['#]],Table1[[#Headers],[#Data]],3,FALSE))</f>
        <v>0104</v>
      </c>
      <c r="D17" s="172" t="str">
        <f>IF(VLOOKUP(Table2[[#This Row],['#]],Table1[[#Headers],[#Data]],4,FALSE)=0,"",VLOOKUP(Table2[[#This Row],['#]],Table1[[#Headers],[#Data]],4,FALSE))</f>
        <v>AMA-PCPI (American Medical Association-convened Physician Consortium for Performance Improvement)</v>
      </c>
      <c r="E17" s="173" t="str">
        <f>IF(VLOOKUP(Table2[[#This Row],['#]],Table1[[#Headers],[#Data]],7,FALSE)=0,"",VLOOKUP(Table2[[#This Row],['#]],Table1[[#Headers],[#Data]],7,FALSE))</f>
        <v>Prevention</v>
      </c>
      <c r="F17" s="173" t="str">
        <f>IF(VLOOKUP(Table2[[#This Row],['#]],Table1[[#Headers],[#Data]],8,FALSE)=0,"",VLOOKUP(Table2[[#This Row],['#]],Table1[[#Headers],[#Data]],8,FALSE))</f>
        <v>Mental Health</v>
      </c>
      <c r="G17" s="173" t="str">
        <f>IF(VLOOKUP(Table2[[#This Row],['#]],Table1[[#Headers],[#Data]],9,FALSE)=0,"",VLOOKUP(Table2[[#This Row],['#]],Table1[[#Headers],[#Data]],9,FALSE))</f>
        <v>Process</v>
      </c>
      <c r="H17" s="173" t="str">
        <f>IF(VLOOKUP(Table2[[#This Row],['#]],Table1[[#Headers],[#Data]],10,FALSE)=0,"",VLOOKUP(Table2[[#This Row],['#]],Table1[[#Headers],[#Data]],10,FALSE))</f>
        <v>Adult</v>
      </c>
      <c r="I17" s="173" t="str">
        <f>IF(VLOOKUP(Table2[[#This Row],['#]],Table1[[#Headers],[#Data]],11,FALSE)=0,"",VLOOKUP(Table2[[#This Row],['#]],Table1[[#Headers],[#Data]],11,FALSE))</f>
        <v>Clinical Data</v>
      </c>
      <c r="J17" s="174"/>
      <c r="K17" s="175" t="str">
        <f>+IF(VLOOKUP(Table2[[#This Row],['#]],Table1[[#Headers],[#Data]],16,FALSE)=0,"",VLOOKUP(Table2[[#This Row],['#]],Table1[[#Headers],[#Data]],16,FALSE))</f>
        <v/>
      </c>
      <c r="L17" s="172">
        <f>+IF(VLOOKUP(Table2[[#This Row],['#]],Table1[[#Headers],[#Data]],47,FALSE)=0,"",VLOOKUP(Table2[[#This Row],['#]],Table1[[#Headers],[#Data]],47,FALSE))</f>
        <v>3</v>
      </c>
      <c r="M17" s="48"/>
    </row>
    <row r="18" spans="1:13" ht="50.1" customHeight="1">
      <c r="A18" s="170">
        <f>'Crosswalk of SIM Measure Sets'!A21</f>
        <v>16</v>
      </c>
      <c r="B18" s="171" t="str">
        <f>IF(VLOOKUP(Table2[[#This Row],['#]],Table1[[#Headers],[#Data]],2,FALSE)=0,"",VLOOKUP(Table2[[#This Row],['#]],Table1[[#Headers],[#Data]],2,FALSE))</f>
        <v>Anti-Depressant Medication Management</v>
      </c>
      <c r="C18" s="171" t="str">
        <f>IF(VLOOKUP(Table2[[#This Row],['#]],Table1[[#Headers],[#Data]],3,FALSE)=0,"",VLOOKUP(Table2[[#This Row],['#]],Table1[[#Headers],[#Data]],3,FALSE))</f>
        <v>0105</v>
      </c>
      <c r="D18" s="172" t="str">
        <f>IF(VLOOKUP(Table2[[#This Row],['#]],Table1[[#Headers],[#Data]],4,FALSE)=0,"",VLOOKUP(Table2[[#This Row],['#]],Table1[[#Headers],[#Data]],4,FALSE))</f>
        <v>National Committee for Quality Assurance</v>
      </c>
      <c r="E18" s="173" t="str">
        <f>IF(VLOOKUP(Table2[[#This Row],['#]],Table1[[#Headers],[#Data]],7,FALSE)=0,"",VLOOKUP(Table2[[#This Row],['#]],Table1[[#Headers],[#Data]],7,FALSE))</f>
        <v>Medication Management</v>
      </c>
      <c r="F18" s="173" t="str">
        <f>IF(VLOOKUP(Table2[[#This Row],['#]],Table1[[#Headers],[#Data]],8,FALSE)=0,"",VLOOKUP(Table2[[#This Row],['#]],Table1[[#Headers],[#Data]],8,FALSE))</f>
        <v>Mental Health</v>
      </c>
      <c r="G18" s="173" t="str">
        <f>IF(VLOOKUP(Table2[[#This Row],['#]],Table1[[#Headers],[#Data]],9,FALSE)=0,"",VLOOKUP(Table2[[#This Row],['#]],Table1[[#Headers],[#Data]],9,FALSE))</f>
        <v>Process</v>
      </c>
      <c r="H18" s="173" t="str">
        <f>IF(VLOOKUP(Table2[[#This Row],['#]],Table1[[#Headers],[#Data]],10,FALSE)=0,"",VLOOKUP(Table2[[#This Row],['#]],Table1[[#Headers],[#Data]],10,FALSE))</f>
        <v>Adult</v>
      </c>
      <c r="I18" s="173" t="str">
        <f>IF(VLOOKUP(Table2[[#This Row],['#]],Table1[[#Headers],[#Data]],11,FALSE)=0,"",VLOOKUP(Table2[[#This Row],['#]],Table1[[#Headers],[#Data]],11,FALSE))</f>
        <v>Claims</v>
      </c>
      <c r="J18" s="174"/>
      <c r="K18" s="175" t="str">
        <f>+IF(VLOOKUP(Table2[[#This Row],['#]],Table1[[#Headers],[#Data]],16,FALSE)=0,"",VLOOKUP(Table2[[#This Row],['#]],Table1[[#Headers],[#Data]],16,FALSE))</f>
        <v/>
      </c>
      <c r="L18" s="172">
        <f>+IF(VLOOKUP(Table2[[#This Row],['#]],Table1[[#Headers],[#Data]],47,FALSE)=0,"",VLOOKUP(Table2[[#This Row],['#]],Table1[[#Headers],[#Data]],47,FALSE))</f>
        <v>9</v>
      </c>
      <c r="M18" s="48"/>
    </row>
    <row r="19" spans="1:13" ht="50.1" customHeight="1">
      <c r="A19" s="170">
        <f>'Crosswalk of SIM Measure Sets'!A22</f>
        <v>17</v>
      </c>
      <c r="B19" s="171" t="str">
        <f>IF(VLOOKUP(Table2[[#This Row],['#]],Table1[[#Headers],[#Data]],2,FALSE)=0,"",VLOOKUP(Table2[[#This Row],['#]],Table1[[#Headers],[#Data]],2,FALSE))</f>
        <v>Follow-Up Care for Children Prescribed Attention- Deficit/Hyperactivity Disorder Medication</v>
      </c>
      <c r="C19" s="171" t="str">
        <f>IF(VLOOKUP(Table2[[#This Row],['#]],Table1[[#Headers],[#Data]],3,FALSE)=0,"",VLOOKUP(Table2[[#This Row],['#]],Table1[[#Headers],[#Data]],3,FALSE))</f>
        <v>0108</v>
      </c>
      <c r="D19" s="172" t="str">
        <f>IF(VLOOKUP(Table2[[#This Row],['#]],Table1[[#Headers],[#Data]],4,FALSE)=0,"",VLOOKUP(Table2[[#This Row],['#]],Table1[[#Headers],[#Data]],4,FALSE))</f>
        <v>National Committee for Quality Assurance</v>
      </c>
      <c r="E19" s="173" t="str">
        <f>IF(VLOOKUP(Table2[[#This Row],['#]],Table1[[#Headers],[#Data]],7,FALSE)=0,"",VLOOKUP(Table2[[#This Row],['#]],Table1[[#Headers],[#Data]],7,FALSE))</f>
        <v>Medication Management</v>
      </c>
      <c r="F19" s="173" t="str">
        <f>IF(VLOOKUP(Table2[[#This Row],['#]],Table1[[#Headers],[#Data]],8,FALSE)=0,"",VLOOKUP(Table2[[#This Row],['#]],Table1[[#Headers],[#Data]],8,FALSE))</f>
        <v>Mental Health</v>
      </c>
      <c r="G19" s="173" t="str">
        <f>IF(VLOOKUP(Table2[[#This Row],['#]],Table1[[#Headers],[#Data]],9,FALSE)=0,"",VLOOKUP(Table2[[#This Row],['#]],Table1[[#Headers],[#Data]],9,FALSE))</f>
        <v>Process</v>
      </c>
      <c r="H19" s="173" t="str">
        <f>IF(VLOOKUP(Table2[[#This Row],['#]],Table1[[#Headers],[#Data]],10,FALSE)=0,"",VLOOKUP(Table2[[#This Row],['#]],Table1[[#Headers],[#Data]],10,FALSE))</f>
        <v>Pediatric</v>
      </c>
      <c r="I19" s="173" t="str">
        <f>IF(VLOOKUP(Table2[[#This Row],['#]],Table1[[#Headers],[#Data]],11,FALSE)=0,"",VLOOKUP(Table2[[#This Row],['#]],Table1[[#Headers],[#Data]],11,FALSE))</f>
        <v>Claims</v>
      </c>
      <c r="J19" s="174"/>
      <c r="K19" s="175" t="str">
        <f>+IF(VLOOKUP(Table2[[#This Row],['#]],Table1[[#Headers],[#Data]],16,FALSE)=0,"",VLOOKUP(Table2[[#This Row],['#]],Table1[[#Headers],[#Data]],16,FALSE))</f>
        <v/>
      </c>
      <c r="L19" s="172">
        <f>+IF(VLOOKUP(Table2[[#This Row],['#]],Table1[[#Headers],[#Data]],47,FALSE)=0,"",VLOOKUP(Table2[[#This Row],['#]],Table1[[#Headers],[#Data]],47,FALSE))</f>
        <v>9</v>
      </c>
      <c r="M19" s="48"/>
    </row>
    <row r="20" spans="1:13" ht="50.1" customHeight="1">
      <c r="A20" s="170">
        <f>'Crosswalk of SIM Measure Sets'!A23</f>
        <v>18</v>
      </c>
      <c r="B20" s="171" t="str">
        <f>IF(VLOOKUP(Table2[[#This Row],['#]],Table1[[#Headers],[#Data]],2,FALSE)=0,"",VLOOKUP(Table2[[#This Row],['#]],Table1[[#Headers],[#Data]],2,FALSE))</f>
        <v>HAI-2: CAUTI: Cather-Associated Urinary Tract Infection</v>
      </c>
      <c r="C20" s="171" t="str">
        <f>IF(VLOOKUP(Table2[[#This Row],['#]],Table1[[#Headers],[#Data]],3,FALSE)=0,"",VLOOKUP(Table2[[#This Row],['#]],Table1[[#Headers],[#Data]],3,FALSE))</f>
        <v>0138</v>
      </c>
      <c r="D20" s="172" t="str">
        <f>IF(VLOOKUP(Table2[[#This Row],['#]],Table1[[#Headers],[#Data]],4,FALSE)=0,"",VLOOKUP(Table2[[#This Row],['#]],Table1[[#Headers],[#Data]],4,FALSE))</f>
        <v>Center for Disease Control and Prevention</v>
      </c>
      <c r="E20" s="173" t="str">
        <f>IF(VLOOKUP(Table2[[#This Row],['#]],Table1[[#Headers],[#Data]],7,FALSE)=0,"",VLOOKUP(Table2[[#This Row],['#]],Table1[[#Headers],[#Data]],7,FALSE))</f>
        <v>Hospital</v>
      </c>
      <c r="F20" s="173" t="str">
        <f>IF(VLOOKUP(Table2[[#This Row],['#]],Table1[[#Headers],[#Data]],8,FALSE)=0,"",VLOOKUP(Table2[[#This Row],['#]],Table1[[#Headers],[#Data]],8,FALSE))</f>
        <v>Patient Safety</v>
      </c>
      <c r="G20" s="173" t="str">
        <f>IF(VLOOKUP(Table2[[#This Row],['#]],Table1[[#Headers],[#Data]],9,FALSE)=0,"",VLOOKUP(Table2[[#This Row],['#]],Table1[[#Headers],[#Data]],9,FALSE))</f>
        <v>Outcome</v>
      </c>
      <c r="H20" s="173" t="str">
        <f>IF(VLOOKUP(Table2[[#This Row],['#]],Table1[[#Headers],[#Data]],10,FALSE)=0,"",VLOOKUP(Table2[[#This Row],['#]],Table1[[#Headers],[#Data]],10,FALSE))</f>
        <v>All Ages</v>
      </c>
      <c r="I20" s="173" t="str">
        <f>IF(VLOOKUP(Table2[[#This Row],['#]],Table1[[#Headers],[#Data]],11,FALSE)=0,"",VLOOKUP(Table2[[#This Row],['#]],Table1[[#Headers],[#Data]],11,FALSE))</f>
        <v>Clinical Data</v>
      </c>
      <c r="J20" s="174"/>
      <c r="K20" s="175" t="str">
        <f>+IF(VLOOKUP(Table2[[#This Row],['#]],Table1[[#Headers],[#Data]],16,FALSE)=0,"",VLOOKUP(Table2[[#This Row],['#]],Table1[[#Headers],[#Data]],16,FALSE))</f>
        <v/>
      </c>
      <c r="L20" s="172">
        <f>+IF(VLOOKUP(Table2[[#This Row],['#]],Table1[[#Headers],[#Data]],47,FALSE)=0,"",VLOOKUP(Table2[[#This Row],['#]],Table1[[#Headers],[#Data]],47,FALSE))</f>
        <v>5</v>
      </c>
      <c r="M20" s="48"/>
    </row>
    <row r="21" spans="1:13" ht="50.1" customHeight="1">
      <c r="A21" s="170">
        <f>'Crosswalk of SIM Measure Sets'!A24</f>
        <v>19</v>
      </c>
      <c r="B21" s="171" t="str">
        <f>IF(VLOOKUP(Table2[[#This Row],['#]],Table1[[#Headers],[#Data]],2,FALSE)=0,"",VLOOKUP(Table2[[#This Row],['#]],Table1[[#Headers],[#Data]],2,FALSE))</f>
        <v>HAI-1: CLABSI: Central Line-Associated Blood Stream Infection</v>
      </c>
      <c r="C21" s="171" t="str">
        <f>IF(VLOOKUP(Table2[[#This Row],['#]],Table1[[#Headers],[#Data]],3,FALSE)=0,"",VLOOKUP(Table2[[#This Row],['#]],Table1[[#Headers],[#Data]],3,FALSE))</f>
        <v>0139</v>
      </c>
      <c r="D21" s="172" t="str">
        <f>IF(VLOOKUP(Table2[[#This Row],['#]],Table1[[#Headers],[#Data]],4,FALSE)=0,"",VLOOKUP(Table2[[#This Row],['#]],Table1[[#Headers],[#Data]],4,FALSE))</f>
        <v>Center for Disease Control and Prevention</v>
      </c>
      <c r="E21" s="173" t="str">
        <f>IF(VLOOKUP(Table2[[#This Row],['#]],Table1[[#Headers],[#Data]],7,FALSE)=0,"",VLOOKUP(Table2[[#This Row],['#]],Table1[[#Headers],[#Data]],7,FALSE))</f>
        <v>Hospital</v>
      </c>
      <c r="F21" s="173" t="str">
        <f>IF(VLOOKUP(Table2[[#This Row],['#]],Table1[[#Headers],[#Data]],8,FALSE)=0,"",VLOOKUP(Table2[[#This Row],['#]],Table1[[#Headers],[#Data]],8,FALSE))</f>
        <v>Patient Safety</v>
      </c>
      <c r="G21" s="173" t="str">
        <f>IF(VLOOKUP(Table2[[#This Row],['#]],Table1[[#Headers],[#Data]],9,FALSE)=0,"",VLOOKUP(Table2[[#This Row],['#]],Table1[[#Headers],[#Data]],9,FALSE))</f>
        <v>Outcome</v>
      </c>
      <c r="H21" s="173" t="str">
        <f>IF(VLOOKUP(Table2[[#This Row],['#]],Table1[[#Headers],[#Data]],10,FALSE)=0,"",VLOOKUP(Table2[[#This Row],['#]],Table1[[#Headers],[#Data]],10,FALSE))</f>
        <v>All Ages</v>
      </c>
      <c r="I21" s="173" t="str">
        <f>IF(VLOOKUP(Table2[[#This Row],['#]],Table1[[#Headers],[#Data]],11,FALSE)=0,"",VLOOKUP(Table2[[#This Row],['#]],Table1[[#Headers],[#Data]],11,FALSE))</f>
        <v>Clinical Data</v>
      </c>
      <c r="J21" s="174"/>
      <c r="K21" s="175" t="str">
        <f>+IF(VLOOKUP(Table2[[#This Row],['#]],Table1[[#Headers],[#Data]],16,FALSE)=0,"",VLOOKUP(Table2[[#This Row],['#]],Table1[[#Headers],[#Data]],16,FALSE))</f>
        <v/>
      </c>
      <c r="L21" s="172">
        <f>+IF(VLOOKUP(Table2[[#This Row],['#]],Table1[[#Headers],[#Data]],47,FALSE)=0,"",VLOOKUP(Table2[[#This Row],['#]],Table1[[#Headers],[#Data]],47,FALSE))</f>
        <v>5</v>
      </c>
      <c r="M21" s="48"/>
    </row>
    <row r="22" spans="1:13" ht="50.1" customHeight="1">
      <c r="A22" s="170">
        <f>'Crosswalk of SIM Measure Sets'!A25</f>
        <v>20</v>
      </c>
      <c r="B22" s="171" t="str">
        <f>IF(VLOOKUP(Table2[[#This Row],['#]],Table1[[#Headers],[#Data]],2,FALSE)=0,"",VLOOKUP(Table2[[#This Row],['#]],Table1[[#Headers],[#Data]],2,FALSE))</f>
        <v>HCAHPS</v>
      </c>
      <c r="C22" s="171" t="str">
        <f>IF(VLOOKUP(Table2[[#This Row],['#]],Table1[[#Headers],[#Data]],3,FALSE)=0,"",VLOOKUP(Table2[[#This Row],['#]],Table1[[#Headers],[#Data]],3,FALSE))</f>
        <v>0166</v>
      </c>
      <c r="D22" s="172" t="str">
        <f>IF(VLOOKUP(Table2[[#This Row],['#]],Table1[[#Headers],[#Data]],4,FALSE)=0,"",VLOOKUP(Table2[[#This Row],['#]],Table1[[#Headers],[#Data]],4,FALSE))</f>
        <v>Centers for Medicare &amp; Medicaid Services</v>
      </c>
      <c r="E22" s="173" t="str">
        <f>IF(VLOOKUP(Table2[[#This Row],['#]],Table1[[#Headers],[#Data]],7,FALSE)=0,"",VLOOKUP(Table2[[#This Row],['#]],Table1[[#Headers],[#Data]],7,FALSE))</f>
        <v>Hospital</v>
      </c>
      <c r="F22" s="173" t="str">
        <f>IF(VLOOKUP(Table2[[#This Row],['#]],Table1[[#Headers],[#Data]],8,FALSE)=0,"",VLOOKUP(Table2[[#This Row],['#]],Table1[[#Headers],[#Data]],8,FALSE))</f>
        <v>NA</v>
      </c>
      <c r="G22" s="173" t="str">
        <f>IF(VLOOKUP(Table2[[#This Row],['#]],Table1[[#Headers],[#Data]],9,FALSE)=0,"",VLOOKUP(Table2[[#This Row],['#]],Table1[[#Headers],[#Data]],9,FALSE))</f>
        <v>Patient Experience</v>
      </c>
      <c r="H22" s="173" t="str">
        <f>IF(VLOOKUP(Table2[[#This Row],['#]],Table1[[#Headers],[#Data]],10,FALSE)=0,"",VLOOKUP(Table2[[#This Row],['#]],Table1[[#Headers],[#Data]],10,FALSE))</f>
        <v>Adult</v>
      </c>
      <c r="I22" s="173" t="str">
        <f>IF(VLOOKUP(Table2[[#This Row],['#]],Table1[[#Headers],[#Data]],11,FALSE)=0,"",VLOOKUP(Table2[[#This Row],['#]],Table1[[#Headers],[#Data]],11,FALSE))</f>
        <v>Survey</v>
      </c>
      <c r="J22" s="174"/>
      <c r="K22" s="175" t="str">
        <f>+IF(VLOOKUP(Table2[[#This Row],['#]],Table1[[#Headers],[#Data]],16,FALSE)=0,"",VLOOKUP(Table2[[#This Row],['#]],Table1[[#Headers],[#Data]],16,FALSE))</f>
        <v/>
      </c>
      <c r="L22" s="172">
        <f>+IF(VLOOKUP(Table2[[#This Row],['#]],Table1[[#Headers],[#Data]],47,FALSE)=0,"",VLOOKUP(Table2[[#This Row],['#]],Table1[[#Headers],[#Data]],47,FALSE))</f>
        <v>7</v>
      </c>
      <c r="M22" s="48"/>
    </row>
    <row r="23" spans="1:13" ht="50.1" customHeight="1">
      <c r="A23" s="170">
        <f>'Crosswalk of SIM Measure Sets'!A26</f>
        <v>21</v>
      </c>
      <c r="B23" s="171" t="str">
        <f>IF(VLOOKUP(Table2[[#This Row],['#]],Table1[[#Headers],[#Data]],2,FALSE)=0,"",VLOOKUP(Table2[[#This Row],['#]],Table1[[#Headers],[#Data]],2,FALSE))</f>
        <v>READM-30-HF: Heart Failure Readmit</v>
      </c>
      <c r="C23" s="171" t="str">
        <f>IF(VLOOKUP(Table2[[#This Row],['#]],Table1[[#Headers],[#Data]],3,FALSE)=0,"",VLOOKUP(Table2[[#This Row],['#]],Table1[[#Headers],[#Data]],3,FALSE))</f>
        <v>0330</v>
      </c>
      <c r="D23" s="172" t="str">
        <f>IF(VLOOKUP(Table2[[#This Row],['#]],Table1[[#Headers],[#Data]],4,FALSE)=0,"",VLOOKUP(Table2[[#This Row],['#]],Table1[[#Headers],[#Data]],4,FALSE))</f>
        <v>Centers for Medicare &amp; Medicaid Services</v>
      </c>
      <c r="E23" s="173" t="str">
        <f>IF(VLOOKUP(Table2[[#This Row],['#]],Table1[[#Headers],[#Data]],7,FALSE)=0,"",VLOOKUP(Table2[[#This Row],['#]],Table1[[#Headers],[#Data]],7,FALSE))</f>
        <v>Hospital</v>
      </c>
      <c r="F23" s="173" t="str">
        <f>IF(VLOOKUP(Table2[[#This Row],['#]],Table1[[#Headers],[#Data]],8,FALSE)=0,"",VLOOKUP(Table2[[#This Row],['#]],Table1[[#Headers],[#Data]],8,FALSE))</f>
        <v>Cardiovascular</v>
      </c>
      <c r="G23" s="173" t="str">
        <f>IF(VLOOKUP(Table2[[#This Row],['#]],Table1[[#Headers],[#Data]],9,FALSE)=0,"",VLOOKUP(Table2[[#This Row],['#]],Table1[[#Headers],[#Data]],9,FALSE))</f>
        <v>Outcome</v>
      </c>
      <c r="H23" s="173" t="str">
        <f>IF(VLOOKUP(Table2[[#This Row],['#]],Table1[[#Headers],[#Data]],10,FALSE)=0,"",VLOOKUP(Table2[[#This Row],['#]],Table1[[#Headers],[#Data]],10,FALSE))</f>
        <v>Adult</v>
      </c>
      <c r="I23" s="173" t="str">
        <f>IF(VLOOKUP(Table2[[#This Row],['#]],Table1[[#Headers],[#Data]],11,FALSE)=0,"",VLOOKUP(Table2[[#This Row],['#]],Table1[[#Headers],[#Data]],11,FALSE))</f>
        <v>Claims</v>
      </c>
      <c r="J23" s="174"/>
      <c r="K23" s="175" t="str">
        <f>+IF(VLOOKUP(Table2[[#This Row],['#]],Table1[[#Headers],[#Data]],16,FALSE)=0,"",VLOOKUP(Table2[[#This Row],['#]],Table1[[#Headers],[#Data]],16,FALSE))</f>
        <v/>
      </c>
      <c r="L23" s="172">
        <f>+IF(VLOOKUP(Table2[[#This Row],['#]],Table1[[#Headers],[#Data]],47,FALSE)=0,"",VLOOKUP(Table2[[#This Row],['#]],Table1[[#Headers],[#Data]],47,FALSE))</f>
        <v>3</v>
      </c>
      <c r="M23" s="48"/>
    </row>
    <row r="24" spans="1:13" ht="50.1" customHeight="1">
      <c r="A24" s="170">
        <f>'Crosswalk of SIM Measure Sets'!A27</f>
        <v>22</v>
      </c>
      <c r="B24" s="171" t="str">
        <f>IF(VLOOKUP(Table2[[#This Row],['#]],Table1[[#Headers],[#Data]],2,FALSE)=0,"",VLOOKUP(Table2[[#This Row],['#]],Table1[[#Headers],[#Data]],2,FALSE))</f>
        <v>Screening for Clinical Depression and Follow-Up Plan</v>
      </c>
      <c r="C24" s="171" t="str">
        <f>IF(VLOOKUP(Table2[[#This Row],['#]],Table1[[#Headers],[#Data]],3,FALSE)=0,"",VLOOKUP(Table2[[#This Row],['#]],Table1[[#Headers],[#Data]],3,FALSE))</f>
        <v>0418</v>
      </c>
      <c r="D24" s="172" t="str">
        <f>IF(VLOOKUP(Table2[[#This Row],['#]],Table1[[#Headers],[#Data]],4,FALSE)=0,"",VLOOKUP(Table2[[#This Row],['#]],Table1[[#Headers],[#Data]],4,FALSE))</f>
        <v>Centers for Medicare &amp; Medicaid Services</v>
      </c>
      <c r="E24" s="173" t="str">
        <f>IF(VLOOKUP(Table2[[#This Row],['#]],Table1[[#Headers],[#Data]],7,FALSE)=0,"",VLOOKUP(Table2[[#This Row],['#]],Table1[[#Headers],[#Data]],7,FALSE))</f>
        <v>Prevention</v>
      </c>
      <c r="F24" s="173" t="str">
        <f>IF(VLOOKUP(Table2[[#This Row],['#]],Table1[[#Headers],[#Data]],8,FALSE)=0,"",VLOOKUP(Table2[[#This Row],['#]],Table1[[#Headers],[#Data]],8,FALSE))</f>
        <v>Mental Health</v>
      </c>
      <c r="G24" s="173" t="str">
        <f>IF(VLOOKUP(Table2[[#This Row],['#]],Table1[[#Headers],[#Data]],9,FALSE)=0,"",VLOOKUP(Table2[[#This Row],['#]],Table1[[#Headers],[#Data]],9,FALSE))</f>
        <v>Process</v>
      </c>
      <c r="H24" s="173" t="str">
        <f>IF(VLOOKUP(Table2[[#This Row],['#]],Table1[[#Headers],[#Data]],10,FALSE)=0,"",VLOOKUP(Table2[[#This Row],['#]],Table1[[#Headers],[#Data]],10,FALSE))</f>
        <v>All Ages</v>
      </c>
      <c r="I24" s="173" t="str">
        <f>IF(VLOOKUP(Table2[[#This Row],['#]],Table1[[#Headers],[#Data]],11,FALSE)=0,"",VLOOKUP(Table2[[#This Row],['#]],Table1[[#Headers],[#Data]],11,FALSE))</f>
        <v>Claims/ Clinical Data</v>
      </c>
      <c r="J24" s="174"/>
      <c r="K24" s="175" t="str">
        <f>+IF(VLOOKUP(Table2[[#This Row],['#]],Table1[[#Headers],[#Data]],16,FALSE)=0,"",VLOOKUP(Table2[[#This Row],['#]],Table1[[#Headers],[#Data]],16,FALSE))</f>
        <v/>
      </c>
      <c r="L24" s="172">
        <f>+IF(VLOOKUP(Table2[[#This Row],['#]],Table1[[#Headers],[#Data]],47,FALSE)=0,"",VLOOKUP(Table2[[#This Row],['#]],Table1[[#Headers],[#Data]],47,FALSE))</f>
        <v>12</v>
      </c>
      <c r="M24" s="48"/>
    </row>
    <row r="25" spans="1:13" ht="50.1" customHeight="1">
      <c r="A25" s="170">
        <f>'Crosswalk of SIM Measure Sets'!A28</f>
        <v>23</v>
      </c>
      <c r="B25" s="171" t="str">
        <f>IF(VLOOKUP(Table2[[#This Row],['#]],Table1[[#Headers],[#Data]],2,FALSE)=0,"",VLOOKUP(Table2[[#This Row],['#]],Table1[[#Headers],[#Data]],2,FALSE))</f>
        <v>STK-4: Thrombolytic Therapy</v>
      </c>
      <c r="C25" s="171" t="str">
        <f>IF(VLOOKUP(Table2[[#This Row],['#]],Table1[[#Headers],[#Data]],3,FALSE)=0,"",VLOOKUP(Table2[[#This Row],['#]],Table1[[#Headers],[#Data]],3,FALSE))</f>
        <v>0437</v>
      </c>
      <c r="D25" s="172" t="str">
        <f>IF(VLOOKUP(Table2[[#This Row],['#]],Table1[[#Headers],[#Data]],4,FALSE)=0,"",VLOOKUP(Table2[[#This Row],['#]],Table1[[#Headers],[#Data]],4,FALSE))</f>
        <v>The Joint Commission</v>
      </c>
      <c r="E25" s="173" t="str">
        <f>IF(VLOOKUP(Table2[[#This Row],['#]],Table1[[#Headers],[#Data]],7,FALSE)=0,"",VLOOKUP(Table2[[#This Row],['#]],Table1[[#Headers],[#Data]],7,FALSE))</f>
        <v>Hospital</v>
      </c>
      <c r="F25" s="173" t="str">
        <f>IF(VLOOKUP(Table2[[#This Row],['#]],Table1[[#Headers],[#Data]],8,FALSE)=0,"",VLOOKUP(Table2[[#This Row],['#]],Table1[[#Headers],[#Data]],8,FALSE))</f>
        <v>Neurology</v>
      </c>
      <c r="G25" s="173" t="str">
        <f>IF(VLOOKUP(Table2[[#This Row],['#]],Table1[[#Headers],[#Data]],9,FALSE)=0,"",VLOOKUP(Table2[[#This Row],['#]],Table1[[#Headers],[#Data]],9,FALSE))</f>
        <v>Process</v>
      </c>
      <c r="H25" s="173" t="str">
        <f>IF(VLOOKUP(Table2[[#This Row],['#]],Table1[[#Headers],[#Data]],10,FALSE)=0,"",VLOOKUP(Table2[[#This Row],['#]],Table1[[#Headers],[#Data]],10,FALSE))</f>
        <v>Adult</v>
      </c>
      <c r="I25" s="173" t="str">
        <f>IF(VLOOKUP(Table2[[#This Row],['#]],Table1[[#Headers],[#Data]],11,FALSE)=0,"",VLOOKUP(Table2[[#This Row],['#]],Table1[[#Headers],[#Data]],11,FALSE))</f>
        <v>Clinical Data</v>
      </c>
      <c r="J25" s="174"/>
      <c r="K25" s="175" t="str">
        <f>+IF(VLOOKUP(Table2[[#This Row],['#]],Table1[[#Headers],[#Data]],16,FALSE)=0,"",VLOOKUP(Table2[[#This Row],['#]],Table1[[#Headers],[#Data]],16,FALSE))</f>
        <v/>
      </c>
      <c r="L25" s="172">
        <f>+IF(VLOOKUP(Table2[[#This Row],['#]],Table1[[#Headers],[#Data]],47,FALSE)=0,"",VLOOKUP(Table2[[#This Row],['#]],Table1[[#Headers],[#Data]],47,FALSE))</f>
        <v>4</v>
      </c>
      <c r="M25" s="48"/>
    </row>
    <row r="26" spans="1:13" ht="50.1" customHeight="1">
      <c r="A26" s="170">
        <f>'Crosswalk of SIM Measure Sets'!A29</f>
        <v>24</v>
      </c>
      <c r="B26" s="171" t="str">
        <f>IF(VLOOKUP(Table2[[#This Row],['#]],Table1[[#Headers],[#Data]],2,FALSE)=0,"",VLOOKUP(Table2[[#This Row],['#]],Table1[[#Headers],[#Data]],2,FALSE))</f>
        <v>Elective Delivery Prior to 39 Completed Weeks Gestation (PC-01)</v>
      </c>
      <c r="C26" s="171" t="str">
        <f>IF(VLOOKUP(Table2[[#This Row],['#]],Table1[[#Headers],[#Data]],3,FALSE)=0,"",VLOOKUP(Table2[[#This Row],['#]],Table1[[#Headers],[#Data]],3,FALSE))</f>
        <v>0469</v>
      </c>
      <c r="D26" s="172" t="str">
        <f>IF(VLOOKUP(Table2[[#This Row],['#]],Table1[[#Headers],[#Data]],4,FALSE)=0,"",VLOOKUP(Table2[[#This Row],['#]],Table1[[#Headers],[#Data]],4,FALSE))</f>
        <v>The Joint Commission</v>
      </c>
      <c r="E26" s="173" t="str">
        <f>IF(VLOOKUP(Table2[[#This Row],['#]],Table1[[#Headers],[#Data]],7,FALSE)=0,"",VLOOKUP(Table2[[#This Row],['#]],Table1[[#Headers],[#Data]],7,FALSE))</f>
        <v>Hospital</v>
      </c>
      <c r="F26" s="173" t="str">
        <f>IF(VLOOKUP(Table2[[#This Row],['#]],Table1[[#Headers],[#Data]],8,FALSE)=0,"",VLOOKUP(Table2[[#This Row],['#]],Table1[[#Headers],[#Data]],8,FALSE))</f>
        <v>Pregnancy</v>
      </c>
      <c r="G26" s="173" t="str">
        <f>IF(VLOOKUP(Table2[[#This Row],['#]],Table1[[#Headers],[#Data]],9,FALSE)=0,"",VLOOKUP(Table2[[#This Row],['#]],Table1[[#Headers],[#Data]],9,FALSE))</f>
        <v>Outcome</v>
      </c>
      <c r="H26" s="173" t="str">
        <f>IF(VLOOKUP(Table2[[#This Row],['#]],Table1[[#Headers],[#Data]],10,FALSE)=0,"",VLOOKUP(Table2[[#This Row],['#]],Table1[[#Headers],[#Data]],10,FALSE))</f>
        <v>Adult</v>
      </c>
      <c r="I26" s="173" t="str">
        <f>IF(VLOOKUP(Table2[[#This Row],['#]],Table1[[#Headers],[#Data]],11,FALSE)=0,"",VLOOKUP(Table2[[#This Row],['#]],Table1[[#Headers],[#Data]],11,FALSE))</f>
        <v>Clinical Data</v>
      </c>
      <c r="J26" s="174"/>
      <c r="K26" s="175" t="str">
        <f>+IF(VLOOKUP(Table2[[#This Row],['#]],Table1[[#Headers],[#Data]],16,FALSE)=0,"",VLOOKUP(Table2[[#This Row],['#]],Table1[[#Headers],[#Data]],16,FALSE))</f>
        <v/>
      </c>
      <c r="L26" s="172">
        <f>+IF(VLOOKUP(Table2[[#This Row],['#]],Table1[[#Headers],[#Data]],47,FALSE)=0,"",VLOOKUP(Table2[[#This Row],['#]],Table1[[#Headers],[#Data]],47,FALSE))</f>
        <v>8</v>
      </c>
      <c r="M26" s="48"/>
    </row>
    <row r="27" spans="1:13" ht="50.1" customHeight="1">
      <c r="A27" s="170">
        <f>'Crosswalk of SIM Measure Sets'!A30</f>
        <v>25</v>
      </c>
      <c r="B27" s="171" t="str">
        <f>IF(VLOOKUP(Table2[[#This Row],['#]],Table1[[#Headers],[#Data]],2,FALSE)=0,"",VLOOKUP(Table2[[#This Row],['#]],Table1[[#Headers],[#Data]],2,FALSE))</f>
        <v>Cesarean Rate for Nulliparous Singleton Vertex (PC-02)</v>
      </c>
      <c r="C27" s="171" t="str">
        <f>IF(VLOOKUP(Table2[[#This Row],['#]],Table1[[#Headers],[#Data]],3,FALSE)=0,"",VLOOKUP(Table2[[#This Row],['#]],Table1[[#Headers],[#Data]],3,FALSE))</f>
        <v>0471</v>
      </c>
      <c r="D27" s="172" t="str">
        <f>IF(VLOOKUP(Table2[[#This Row],['#]],Table1[[#Headers],[#Data]],4,FALSE)=0,"",VLOOKUP(Table2[[#This Row],['#]],Table1[[#Headers],[#Data]],4,FALSE))</f>
        <v>The Joint Commission</v>
      </c>
      <c r="E27" s="173" t="str">
        <f>IF(VLOOKUP(Table2[[#This Row],['#]],Table1[[#Headers],[#Data]],7,FALSE)=0,"",VLOOKUP(Table2[[#This Row],['#]],Table1[[#Headers],[#Data]],7,FALSE))</f>
        <v>Hospital</v>
      </c>
      <c r="F27" s="173" t="str">
        <f>IF(VLOOKUP(Table2[[#This Row],['#]],Table1[[#Headers],[#Data]],8,FALSE)=0,"",VLOOKUP(Table2[[#This Row],['#]],Table1[[#Headers],[#Data]],8,FALSE))</f>
        <v>Pregnancy</v>
      </c>
      <c r="G27" s="173" t="str">
        <f>IF(VLOOKUP(Table2[[#This Row],['#]],Table1[[#Headers],[#Data]],9,FALSE)=0,"",VLOOKUP(Table2[[#This Row],['#]],Table1[[#Headers],[#Data]],9,FALSE))</f>
        <v>Outcome</v>
      </c>
      <c r="H27" s="173" t="str">
        <f>IF(VLOOKUP(Table2[[#This Row],['#]],Table1[[#Headers],[#Data]],10,FALSE)=0,"",VLOOKUP(Table2[[#This Row],['#]],Table1[[#Headers],[#Data]],10,FALSE))</f>
        <v>Adult</v>
      </c>
      <c r="I27" s="173" t="str">
        <f>IF(VLOOKUP(Table2[[#This Row],['#]],Table1[[#Headers],[#Data]],11,FALSE)=0,"",VLOOKUP(Table2[[#This Row],['#]],Table1[[#Headers],[#Data]],11,FALSE))</f>
        <v>Claims/ Clinical Data</v>
      </c>
      <c r="J27" s="174"/>
      <c r="K27" s="175" t="str">
        <f>+IF(VLOOKUP(Table2[[#This Row],['#]],Table1[[#Headers],[#Data]],16,FALSE)=0,"",VLOOKUP(Table2[[#This Row],['#]],Table1[[#Headers],[#Data]],16,FALSE))</f>
        <v/>
      </c>
      <c r="L27" s="172">
        <f>+IF(VLOOKUP(Table2[[#This Row],['#]],Table1[[#Headers],[#Data]],47,FALSE)=0,"",VLOOKUP(Table2[[#This Row],['#]],Table1[[#Headers],[#Data]],47,FALSE))</f>
        <v>6</v>
      </c>
      <c r="M27" s="48"/>
    </row>
    <row r="28" spans="1:13" ht="50.1" customHeight="1">
      <c r="A28" s="170">
        <f>'Crosswalk of SIM Measure Sets'!A31</f>
        <v>26</v>
      </c>
      <c r="B28" s="171" t="str">
        <f>IF(VLOOKUP(Table2[[#This Row],['#]],Table1[[#Headers],[#Data]],2,FALSE)=0,"",VLOOKUP(Table2[[#This Row],['#]],Table1[[#Headers],[#Data]],2,FALSE))</f>
        <v>PC-05: Exclusive Breast Milk Feeding
       PC-05a: Exclusive Breast Milk Feeding Considering Mother’s Choice</v>
      </c>
      <c r="C28" s="171" t="str">
        <f>IF(VLOOKUP(Table2[[#This Row],['#]],Table1[[#Headers],[#Data]],3,FALSE)=0,"",VLOOKUP(Table2[[#This Row],['#]],Table1[[#Headers],[#Data]],3,FALSE))</f>
        <v>0480</v>
      </c>
      <c r="D28" s="172" t="str">
        <f>IF(VLOOKUP(Table2[[#This Row],['#]],Table1[[#Headers],[#Data]],4,FALSE)=0,"",VLOOKUP(Table2[[#This Row],['#]],Table1[[#Headers],[#Data]],4,FALSE))</f>
        <v>The Joint Commission</v>
      </c>
      <c r="E28" s="173" t="str">
        <f>IF(VLOOKUP(Table2[[#This Row],['#]],Table1[[#Headers],[#Data]],7,FALSE)=0,"",VLOOKUP(Table2[[#This Row],['#]],Table1[[#Headers],[#Data]],7,FALSE))</f>
        <v>Hospital</v>
      </c>
      <c r="F28" s="173" t="str">
        <f>IF(VLOOKUP(Table2[[#This Row],['#]],Table1[[#Headers],[#Data]],8,FALSE)=0,"",VLOOKUP(Table2[[#This Row],['#]],Table1[[#Headers],[#Data]],8,FALSE))</f>
        <v>Pregnancy</v>
      </c>
      <c r="G28" s="173" t="str">
        <f>IF(VLOOKUP(Table2[[#This Row],['#]],Table1[[#Headers],[#Data]],9,FALSE)=0,"",VLOOKUP(Table2[[#This Row],['#]],Table1[[#Headers],[#Data]],9,FALSE))</f>
        <v>Process</v>
      </c>
      <c r="H28" s="173" t="str">
        <f>IF(VLOOKUP(Table2[[#This Row],['#]],Table1[[#Headers],[#Data]],10,FALSE)=0,"",VLOOKUP(Table2[[#This Row],['#]],Table1[[#Headers],[#Data]],10,FALSE))</f>
        <v>Pediatric</v>
      </c>
      <c r="I28" s="173" t="str">
        <f>IF(VLOOKUP(Table2[[#This Row],['#]],Table1[[#Headers],[#Data]],11,FALSE)=0,"",VLOOKUP(Table2[[#This Row],['#]],Table1[[#Headers],[#Data]],11,FALSE))</f>
        <v>Claims/ Clinical Data</v>
      </c>
      <c r="J28" s="174"/>
      <c r="K28" s="175" t="str">
        <f>+IF(VLOOKUP(Table2[[#This Row],['#]],Table1[[#Headers],[#Data]],16,FALSE)=0,"",VLOOKUP(Table2[[#This Row],['#]],Table1[[#Headers],[#Data]],16,FALSE))</f>
        <v/>
      </c>
      <c r="L28" s="172">
        <f>+IF(VLOOKUP(Table2[[#This Row],['#]],Table1[[#Headers],[#Data]],47,FALSE)=0,"",VLOOKUP(Table2[[#This Row],['#]],Table1[[#Headers],[#Data]],47,FALSE))</f>
        <v>3</v>
      </c>
      <c r="M28" s="48"/>
    </row>
    <row r="29" spans="1:13" ht="50.1" customHeight="1">
      <c r="A29" s="170">
        <f>'Crosswalk of SIM Measure Sets'!A32</f>
        <v>27</v>
      </c>
      <c r="B29" s="171" t="str">
        <f>IF(VLOOKUP(Table2[[#This Row],['#]],Table1[[#Headers],[#Data]],2,FALSE)=0,"",VLOOKUP(Table2[[#This Row],['#]],Table1[[#Headers],[#Data]],2,FALSE))</f>
        <v>READM-30-AMI: Heart Attack Readmit</v>
      </c>
      <c r="C29" s="171" t="str">
        <f>IF(VLOOKUP(Table2[[#This Row],['#]],Table1[[#Headers],[#Data]],3,FALSE)=0,"",VLOOKUP(Table2[[#This Row],['#]],Table1[[#Headers],[#Data]],3,FALSE))</f>
        <v>0505</v>
      </c>
      <c r="D29" s="172" t="str">
        <f>IF(VLOOKUP(Table2[[#This Row],['#]],Table1[[#Headers],[#Data]],4,FALSE)=0,"",VLOOKUP(Table2[[#This Row],['#]],Table1[[#Headers],[#Data]],4,FALSE))</f>
        <v>Centers for Medicare &amp; Medicaid Services</v>
      </c>
      <c r="E29" s="173" t="str">
        <f>IF(VLOOKUP(Table2[[#This Row],['#]],Table1[[#Headers],[#Data]],7,FALSE)=0,"",VLOOKUP(Table2[[#This Row],['#]],Table1[[#Headers],[#Data]],7,FALSE))</f>
        <v>Hospital</v>
      </c>
      <c r="F29" s="173" t="str">
        <f>IF(VLOOKUP(Table2[[#This Row],['#]],Table1[[#Headers],[#Data]],8,FALSE)=0,"",VLOOKUP(Table2[[#This Row],['#]],Table1[[#Headers],[#Data]],8,FALSE))</f>
        <v>Cardiovascular</v>
      </c>
      <c r="G29" s="173" t="str">
        <f>IF(VLOOKUP(Table2[[#This Row],['#]],Table1[[#Headers],[#Data]],9,FALSE)=0,"",VLOOKUP(Table2[[#This Row],['#]],Table1[[#Headers],[#Data]],9,FALSE))</f>
        <v>Outcome</v>
      </c>
      <c r="H29" s="173" t="str">
        <f>IF(VLOOKUP(Table2[[#This Row],['#]],Table1[[#Headers],[#Data]],10,FALSE)=0,"",VLOOKUP(Table2[[#This Row],['#]],Table1[[#Headers],[#Data]],10,FALSE))</f>
        <v>Adult</v>
      </c>
      <c r="I29" s="173" t="str">
        <f>IF(VLOOKUP(Table2[[#This Row],['#]],Table1[[#Headers],[#Data]],11,FALSE)=0,"",VLOOKUP(Table2[[#This Row],['#]],Table1[[#Headers],[#Data]],11,FALSE))</f>
        <v>Claims</v>
      </c>
      <c r="J29" s="174"/>
      <c r="K29" s="175" t="str">
        <f>+IF(VLOOKUP(Table2[[#This Row],['#]],Table1[[#Headers],[#Data]],16,FALSE)=0,"",VLOOKUP(Table2[[#This Row],['#]],Table1[[#Headers],[#Data]],16,FALSE))</f>
        <v/>
      </c>
      <c r="L29" s="172">
        <f>+IF(VLOOKUP(Table2[[#This Row],['#]],Table1[[#Headers],[#Data]],47,FALSE)=0,"",VLOOKUP(Table2[[#This Row],['#]],Table1[[#Headers],[#Data]],47,FALSE))</f>
        <v>3</v>
      </c>
      <c r="M29" s="48"/>
    </row>
    <row r="30" spans="1:13" ht="50.1" customHeight="1">
      <c r="A30" s="170">
        <f>'Crosswalk of SIM Measure Sets'!A33</f>
        <v>28</v>
      </c>
      <c r="B30" s="171" t="str">
        <f>IF(VLOOKUP(Table2[[#This Row],['#]],Table1[[#Headers],[#Data]],2,FALSE)=0,"",VLOOKUP(Table2[[#This Row],['#]],Table1[[#Headers],[#Data]],2,FALSE))</f>
        <v>READM-30-PN: Pneumonia Readmit</v>
      </c>
      <c r="C30" s="171" t="str">
        <f>IF(VLOOKUP(Table2[[#This Row],['#]],Table1[[#Headers],[#Data]],3,FALSE)=0,"",VLOOKUP(Table2[[#This Row],['#]],Table1[[#Headers],[#Data]],3,FALSE))</f>
        <v>0506</v>
      </c>
      <c r="D30" s="172" t="str">
        <f>IF(VLOOKUP(Table2[[#This Row],['#]],Table1[[#Headers],[#Data]],4,FALSE)=0,"",VLOOKUP(Table2[[#This Row],['#]],Table1[[#Headers],[#Data]],4,FALSE))</f>
        <v>Centers for Medicare &amp; Medicaid Services</v>
      </c>
      <c r="E30" s="173" t="str">
        <f>IF(VLOOKUP(Table2[[#This Row],['#]],Table1[[#Headers],[#Data]],7,FALSE)=0,"",VLOOKUP(Table2[[#This Row],['#]],Table1[[#Headers],[#Data]],7,FALSE))</f>
        <v>Hospital</v>
      </c>
      <c r="F30" s="173" t="str">
        <f>IF(VLOOKUP(Table2[[#This Row],['#]],Table1[[#Headers],[#Data]],8,FALSE)=0,"",VLOOKUP(Table2[[#This Row],['#]],Table1[[#Headers],[#Data]],8,FALSE))</f>
        <v>Respiratory</v>
      </c>
      <c r="G30" s="173" t="str">
        <f>IF(VLOOKUP(Table2[[#This Row],['#]],Table1[[#Headers],[#Data]],9,FALSE)=0,"",VLOOKUP(Table2[[#This Row],['#]],Table1[[#Headers],[#Data]],9,FALSE))</f>
        <v>Outcome</v>
      </c>
      <c r="H30" s="173" t="str">
        <f>IF(VLOOKUP(Table2[[#This Row],['#]],Table1[[#Headers],[#Data]],10,FALSE)=0,"",VLOOKUP(Table2[[#This Row],['#]],Table1[[#Headers],[#Data]],10,FALSE))</f>
        <v>Adult</v>
      </c>
      <c r="I30" s="173" t="str">
        <f>IF(VLOOKUP(Table2[[#This Row],['#]],Table1[[#Headers],[#Data]],11,FALSE)=0,"",VLOOKUP(Table2[[#This Row],['#]],Table1[[#Headers],[#Data]],11,FALSE))</f>
        <v>Claims</v>
      </c>
      <c r="J30" s="174"/>
      <c r="K30" s="175" t="str">
        <f>+IF(VLOOKUP(Table2[[#This Row],['#]],Table1[[#Headers],[#Data]],16,FALSE)=0,"",VLOOKUP(Table2[[#This Row],['#]],Table1[[#Headers],[#Data]],16,FALSE))</f>
        <v/>
      </c>
      <c r="L30" s="172">
        <f>+IF(VLOOKUP(Table2[[#This Row],['#]],Table1[[#Headers],[#Data]],47,FALSE)=0,"",VLOOKUP(Table2[[#This Row],['#]],Table1[[#Headers],[#Data]],47,FALSE))</f>
        <v>3</v>
      </c>
      <c r="M30" s="48"/>
    </row>
    <row r="31" spans="1:13" ht="50.1" customHeight="1">
      <c r="A31" s="170">
        <f>'Crosswalk of SIM Measure Sets'!A34</f>
        <v>29</v>
      </c>
      <c r="B31" s="171" t="str">
        <f>IF(VLOOKUP(Table2[[#This Row],['#]],Table1[[#Headers],[#Data]],2,FALSE)=0,"",VLOOKUP(Table2[[#This Row],['#]],Table1[[#Headers],[#Data]],2,FALSE))</f>
        <v>Comprehensive Diabetes Care: Hemoglobin A1c (HbA1c) Control (&lt;8.0%)</v>
      </c>
      <c r="C31" s="171" t="str">
        <f>IF(VLOOKUP(Table2[[#This Row],['#]],Table1[[#Headers],[#Data]],3,FALSE)=0,"",VLOOKUP(Table2[[#This Row],['#]],Table1[[#Headers],[#Data]],3,FALSE))</f>
        <v>0575</v>
      </c>
      <c r="D31" s="172" t="str">
        <f>IF(VLOOKUP(Table2[[#This Row],['#]],Table1[[#Headers],[#Data]],4,FALSE)=0,"",VLOOKUP(Table2[[#This Row],['#]],Table1[[#Headers],[#Data]],4,FALSE))</f>
        <v>National Committee for Quality Assurance</v>
      </c>
      <c r="E31" s="173" t="str">
        <f>IF(VLOOKUP(Table2[[#This Row],['#]],Table1[[#Headers],[#Data]],7,FALSE)=0,"",VLOOKUP(Table2[[#This Row],['#]],Table1[[#Headers],[#Data]],7,FALSE))</f>
        <v>Chronic Illness Care</v>
      </c>
      <c r="F31" s="173" t="str">
        <f>IF(VLOOKUP(Table2[[#This Row],['#]],Table1[[#Headers],[#Data]],8,FALSE)=0,"",VLOOKUP(Table2[[#This Row],['#]],Table1[[#Headers],[#Data]],8,FALSE))</f>
        <v>Diabetes</v>
      </c>
      <c r="G31" s="173" t="str">
        <f>IF(VLOOKUP(Table2[[#This Row],['#]],Table1[[#Headers],[#Data]],9,FALSE)=0,"",VLOOKUP(Table2[[#This Row],['#]],Table1[[#Headers],[#Data]],9,FALSE))</f>
        <v>Outcome</v>
      </c>
      <c r="H31" s="173" t="str">
        <f>IF(VLOOKUP(Table2[[#This Row],['#]],Table1[[#Headers],[#Data]],10,FALSE)=0,"",VLOOKUP(Table2[[#This Row],['#]],Table1[[#Headers],[#Data]],10,FALSE))</f>
        <v>Adult</v>
      </c>
      <c r="I31" s="173" t="str">
        <f>IF(VLOOKUP(Table2[[#This Row],['#]],Table1[[#Headers],[#Data]],11,FALSE)=0,"",VLOOKUP(Table2[[#This Row],['#]],Table1[[#Headers],[#Data]],11,FALSE))</f>
        <v>Claims/ Clinical Data</v>
      </c>
      <c r="J31" s="174"/>
      <c r="K31" s="175" t="str">
        <f>+IF(VLOOKUP(Table2[[#This Row],['#]],Table1[[#Headers],[#Data]],16,FALSE)=0,"",VLOOKUP(Table2[[#This Row],['#]],Table1[[#Headers],[#Data]],16,FALSE))</f>
        <v/>
      </c>
      <c r="L31" s="172">
        <f>+IF(VLOOKUP(Table2[[#This Row],['#]],Table1[[#Headers],[#Data]],47,FALSE)=0,"",VLOOKUP(Table2[[#This Row],['#]],Table1[[#Headers],[#Data]],47,FALSE))</f>
        <v>3</v>
      </c>
      <c r="M31" s="48"/>
    </row>
    <row r="32" spans="1:13" ht="50.1" customHeight="1">
      <c r="A32" s="170">
        <f>'Crosswalk of SIM Measure Sets'!A35</f>
        <v>30</v>
      </c>
      <c r="B32" s="171" t="str">
        <f>IF(VLOOKUP(Table2[[#This Row],['#]],Table1[[#Headers],[#Data]],2,FALSE)=0,"",VLOOKUP(Table2[[#This Row],['#]],Table1[[#Headers],[#Data]],2,FALSE))</f>
        <v>Follow-Up After Hospitalization for Mental Illness</v>
      </c>
      <c r="C32" s="171" t="str">
        <f>IF(VLOOKUP(Table2[[#This Row],['#]],Table1[[#Headers],[#Data]],3,FALSE)=0,"",VLOOKUP(Table2[[#This Row],['#]],Table1[[#Headers],[#Data]],3,FALSE))</f>
        <v>0576</v>
      </c>
      <c r="D32" s="172" t="str">
        <f>IF(VLOOKUP(Table2[[#This Row],['#]],Table1[[#Headers],[#Data]],4,FALSE)=0,"",VLOOKUP(Table2[[#This Row],['#]],Table1[[#Headers],[#Data]],4,FALSE))</f>
        <v>National Committee for Quality Assurance</v>
      </c>
      <c r="E32" s="173" t="str">
        <f>IF(VLOOKUP(Table2[[#This Row],['#]],Table1[[#Headers],[#Data]],7,FALSE)=0,"",VLOOKUP(Table2[[#This Row],['#]],Table1[[#Headers],[#Data]],7,FALSE))</f>
        <v>Hospital</v>
      </c>
      <c r="F32" s="173" t="str">
        <f>IF(VLOOKUP(Table2[[#This Row],['#]],Table1[[#Headers],[#Data]],8,FALSE)=0,"",VLOOKUP(Table2[[#This Row],['#]],Table1[[#Headers],[#Data]],8,FALSE))</f>
        <v>Mental Health</v>
      </c>
      <c r="G32" s="173" t="str">
        <f>IF(VLOOKUP(Table2[[#This Row],['#]],Table1[[#Headers],[#Data]],9,FALSE)=0,"",VLOOKUP(Table2[[#This Row],['#]],Table1[[#Headers],[#Data]],9,FALSE))</f>
        <v>Process</v>
      </c>
      <c r="H32" s="173" t="str">
        <f>IF(VLOOKUP(Table2[[#This Row],['#]],Table1[[#Headers],[#Data]],10,FALSE)=0,"",VLOOKUP(Table2[[#This Row],['#]],Table1[[#Headers],[#Data]],10,FALSE))</f>
        <v>All Ages</v>
      </c>
      <c r="I32" s="173" t="str">
        <f>IF(VLOOKUP(Table2[[#This Row],['#]],Table1[[#Headers],[#Data]],11,FALSE)=0,"",VLOOKUP(Table2[[#This Row],['#]],Table1[[#Headers],[#Data]],11,FALSE))</f>
        <v>Claims</v>
      </c>
      <c r="J32" s="174"/>
      <c r="K32" s="175" t="str">
        <f>+IF(VLOOKUP(Table2[[#This Row],['#]],Table1[[#Headers],[#Data]],16,FALSE)=0,"",VLOOKUP(Table2[[#This Row],['#]],Table1[[#Headers],[#Data]],16,FALSE))</f>
        <v/>
      </c>
      <c r="L32" s="172">
        <f>+IF(VLOOKUP(Table2[[#This Row],['#]],Table1[[#Headers],[#Data]],47,FALSE)=0,"",VLOOKUP(Table2[[#This Row],['#]],Table1[[#Headers],[#Data]],47,FALSE))</f>
        <v>13</v>
      </c>
      <c r="M32" s="48"/>
    </row>
    <row r="33" spans="1:13" ht="50.1" customHeight="1">
      <c r="A33" s="170">
        <f>'Crosswalk of SIM Measure Sets'!A36</f>
        <v>31</v>
      </c>
      <c r="B33" s="171" t="str">
        <f>IF(VLOOKUP(Table2[[#This Row],['#]],Table1[[#Headers],[#Data]],2,FALSE)=0,"",VLOOKUP(Table2[[#This Row],['#]],Table1[[#Headers],[#Data]],2,FALSE))</f>
        <v>Transition Record with Specified Elements Received by Discharged Patients</v>
      </c>
      <c r="C33" s="171" t="str">
        <f>IF(VLOOKUP(Table2[[#This Row],['#]],Table1[[#Headers],[#Data]],3,FALSE)=0,"",VLOOKUP(Table2[[#This Row],['#]],Table1[[#Headers],[#Data]],3,FALSE))</f>
        <v>0647</v>
      </c>
      <c r="D33" s="172" t="str">
        <f>IF(VLOOKUP(Table2[[#This Row],['#]],Table1[[#Headers],[#Data]],4,FALSE)=0,"",VLOOKUP(Table2[[#This Row],['#]],Table1[[#Headers],[#Data]],4,FALSE))</f>
        <v>AMA-PCPI (American Medical Association-convened Physician Consortium for Performance Improvement)</v>
      </c>
      <c r="E33" s="173" t="str">
        <f>IF(VLOOKUP(Table2[[#This Row],['#]],Table1[[#Headers],[#Data]],7,FALSE)=0,"",VLOOKUP(Table2[[#This Row],['#]],Table1[[#Headers],[#Data]],7,FALSE))</f>
        <v>Hospital</v>
      </c>
      <c r="F33" s="173" t="str">
        <f>IF(VLOOKUP(Table2[[#This Row],['#]],Table1[[#Headers],[#Data]],8,FALSE)=0,"",VLOOKUP(Table2[[#This Row],['#]],Table1[[#Headers],[#Data]],8,FALSE))</f>
        <v>NA</v>
      </c>
      <c r="G33" s="173" t="str">
        <f>IF(VLOOKUP(Table2[[#This Row],['#]],Table1[[#Headers],[#Data]],9,FALSE)=0,"",VLOOKUP(Table2[[#This Row],['#]],Table1[[#Headers],[#Data]],9,FALSE))</f>
        <v>Process</v>
      </c>
      <c r="H33" s="173" t="str">
        <f>IF(VLOOKUP(Table2[[#This Row],['#]],Table1[[#Headers],[#Data]],10,FALSE)=0,"",VLOOKUP(Table2[[#This Row],['#]],Table1[[#Headers],[#Data]],10,FALSE))</f>
        <v>All Ages</v>
      </c>
      <c r="I33" s="173" t="str">
        <f>IF(VLOOKUP(Table2[[#This Row],['#]],Table1[[#Headers],[#Data]],11,FALSE)=0,"",VLOOKUP(Table2[[#This Row],['#]],Table1[[#Headers],[#Data]],11,FALSE))</f>
        <v>Clinical Data</v>
      </c>
      <c r="J33" s="174"/>
      <c r="K33" s="175" t="str">
        <f>+IF(VLOOKUP(Table2[[#This Row],['#]],Table1[[#Headers],[#Data]],16,FALSE)=0,"",VLOOKUP(Table2[[#This Row],['#]],Table1[[#Headers],[#Data]],16,FALSE))</f>
        <v/>
      </c>
      <c r="L33" s="172">
        <f>+IF(VLOOKUP(Table2[[#This Row],['#]],Table1[[#Headers],[#Data]],47,FALSE)=0,"",VLOOKUP(Table2[[#This Row],['#]],Table1[[#Headers],[#Data]],47,FALSE))</f>
        <v>2</v>
      </c>
      <c r="M33" s="48"/>
    </row>
    <row r="34" spans="1:13" ht="50.1" customHeight="1">
      <c r="A34" s="170">
        <f>'Crosswalk of SIM Measure Sets'!A37</f>
        <v>32</v>
      </c>
      <c r="B34" s="171" t="str">
        <f>IF(VLOOKUP(Table2[[#This Row],['#]],Table1[[#Headers],[#Data]],2,FALSE)=0,"",VLOOKUP(Table2[[#This Row],['#]],Table1[[#Headers],[#Data]],2,FALSE))</f>
        <v>Care Transition Record Transmitted to Health Care Professional</v>
      </c>
      <c r="C34" s="171" t="str">
        <f>IF(VLOOKUP(Table2[[#This Row],['#]],Table1[[#Headers],[#Data]],3,FALSE)=0,"",VLOOKUP(Table2[[#This Row],['#]],Table1[[#Headers],[#Data]],3,FALSE))</f>
        <v>0648</v>
      </c>
      <c r="D34" s="172" t="str">
        <f>IF(VLOOKUP(Table2[[#This Row],['#]],Table1[[#Headers],[#Data]],4,FALSE)=0,"",VLOOKUP(Table2[[#This Row],['#]],Table1[[#Headers],[#Data]],4,FALSE))</f>
        <v>AMA-PCPI (American Medical Association-convened Physician Consortium for Performance Improvement)</v>
      </c>
      <c r="E34" s="173" t="str">
        <f>IF(VLOOKUP(Table2[[#This Row],['#]],Table1[[#Headers],[#Data]],7,FALSE)=0,"",VLOOKUP(Table2[[#This Row],['#]],Table1[[#Headers],[#Data]],7,FALSE))</f>
        <v>Hospital</v>
      </c>
      <c r="F34" s="173" t="str">
        <f>IF(VLOOKUP(Table2[[#This Row],['#]],Table1[[#Headers],[#Data]],8,FALSE)=0,"",VLOOKUP(Table2[[#This Row],['#]],Table1[[#Headers],[#Data]],8,FALSE))</f>
        <v>NA</v>
      </c>
      <c r="G34" s="173" t="str">
        <f>IF(VLOOKUP(Table2[[#This Row],['#]],Table1[[#Headers],[#Data]],9,FALSE)=0,"",VLOOKUP(Table2[[#This Row],['#]],Table1[[#Headers],[#Data]],9,FALSE))</f>
        <v>Process</v>
      </c>
      <c r="H34" s="173" t="str">
        <f>IF(VLOOKUP(Table2[[#This Row],['#]],Table1[[#Headers],[#Data]],10,FALSE)=0,"",VLOOKUP(Table2[[#This Row],['#]],Table1[[#Headers],[#Data]],10,FALSE))</f>
        <v>All Ages</v>
      </c>
      <c r="I34" s="173" t="str">
        <f>IF(VLOOKUP(Table2[[#This Row],['#]],Table1[[#Headers],[#Data]],11,FALSE)=0,"",VLOOKUP(Table2[[#This Row],['#]],Table1[[#Headers],[#Data]],11,FALSE))</f>
        <v>Clinical Data</v>
      </c>
      <c r="J34" s="174"/>
      <c r="K34" s="175" t="str">
        <f>+IF(VLOOKUP(Table2[[#This Row],['#]],Table1[[#Headers],[#Data]],16,FALSE)=0,"",VLOOKUP(Table2[[#This Row],['#]],Table1[[#Headers],[#Data]],16,FALSE))</f>
        <v/>
      </c>
      <c r="L34" s="172">
        <f>+IF(VLOOKUP(Table2[[#This Row],['#]],Table1[[#Headers],[#Data]],47,FALSE)=0,"",VLOOKUP(Table2[[#This Row],['#]],Table1[[#Headers],[#Data]],47,FALSE))</f>
        <v>3</v>
      </c>
      <c r="M34" s="48"/>
    </row>
    <row r="35" spans="1:13" ht="50.1" customHeight="1">
      <c r="A35" s="170">
        <f>'Crosswalk of SIM Measure Sets'!A38</f>
        <v>33</v>
      </c>
      <c r="B35" s="171" t="str">
        <f>IF(VLOOKUP(Table2[[#This Row],['#]],Table1[[#Headers],[#Data]],2,FALSE)=0,"",VLOOKUP(Table2[[#This Row],['#]],Table1[[#Headers],[#Data]],2,FALSE))</f>
        <v>American College of Surgeons – Centers for Disease Control and Prevention (ACS-CDC) Harmonized Procedure Specific Surgical Site Infection (SSI) Outcome Measure
HAI-3: SSI: Colon - Surgical Site Infection for Colon Surgery
HAI-4: SSI: Hysterectomy - Surgical Site Infection for Abdominal Hysterectomy</v>
      </c>
      <c r="C35" s="171" t="str">
        <f>IF(VLOOKUP(Table2[[#This Row],['#]],Table1[[#Headers],[#Data]],3,FALSE)=0,"",VLOOKUP(Table2[[#This Row],['#]],Table1[[#Headers],[#Data]],3,FALSE))</f>
        <v>0753</v>
      </c>
      <c r="D35" s="172" t="str">
        <f>IF(VLOOKUP(Table2[[#This Row],['#]],Table1[[#Headers],[#Data]],4,FALSE)=0,"",VLOOKUP(Table2[[#This Row],['#]],Table1[[#Headers],[#Data]],4,FALSE))</f>
        <v>Center for Disease Control and Prevention</v>
      </c>
      <c r="E35" s="173" t="str">
        <f>IF(VLOOKUP(Table2[[#This Row],['#]],Table1[[#Headers],[#Data]],7,FALSE)=0,"",VLOOKUP(Table2[[#This Row],['#]],Table1[[#Headers],[#Data]],7,FALSE))</f>
        <v>Hospital</v>
      </c>
      <c r="F35" s="173" t="str">
        <f>IF(VLOOKUP(Table2[[#This Row],['#]],Table1[[#Headers],[#Data]],8,FALSE)=0,"",VLOOKUP(Table2[[#This Row],['#]],Table1[[#Headers],[#Data]],8,FALSE))</f>
        <v>Patient Safety</v>
      </c>
      <c r="G35" s="173" t="str">
        <f>IF(VLOOKUP(Table2[[#This Row],['#]],Table1[[#Headers],[#Data]],9,FALSE)=0,"",VLOOKUP(Table2[[#This Row],['#]],Table1[[#Headers],[#Data]],9,FALSE))</f>
        <v>Outcome</v>
      </c>
      <c r="H35" s="173" t="str">
        <f>IF(VLOOKUP(Table2[[#This Row],['#]],Table1[[#Headers],[#Data]],10,FALSE)=0,"",VLOOKUP(Table2[[#This Row],['#]],Table1[[#Headers],[#Data]],10,FALSE))</f>
        <v>Adult</v>
      </c>
      <c r="I35" s="173" t="str">
        <f>IF(VLOOKUP(Table2[[#This Row],['#]],Table1[[#Headers],[#Data]],11,FALSE)=0,"",VLOOKUP(Table2[[#This Row],['#]],Table1[[#Headers],[#Data]],11,FALSE))</f>
        <v>Clinical Data</v>
      </c>
      <c r="J35" s="174"/>
      <c r="K35" s="175" t="str">
        <f>+IF(VLOOKUP(Table2[[#This Row],['#]],Table1[[#Headers],[#Data]],16,FALSE)=0,"",VLOOKUP(Table2[[#This Row],['#]],Table1[[#Headers],[#Data]],16,FALSE))</f>
        <v/>
      </c>
      <c r="L35" s="172">
        <f>+IF(VLOOKUP(Table2[[#This Row],['#]],Table1[[#Headers],[#Data]],47,FALSE)=0,"",VLOOKUP(Table2[[#This Row],['#]],Table1[[#Headers],[#Data]],47,FALSE))</f>
        <v>4</v>
      </c>
      <c r="M35" s="48"/>
    </row>
    <row r="36" spans="1:13" ht="50.1" customHeight="1">
      <c r="A36" s="170">
        <f>'Crosswalk of SIM Measure Sets'!A39</f>
        <v>34</v>
      </c>
      <c r="B36" s="171" t="str">
        <f>IF(VLOOKUP(Table2[[#This Row],['#]],Table1[[#Headers],[#Data]],2,FALSE)=0,"",VLOOKUP(Table2[[#This Row],['#]],Table1[[#Headers],[#Data]],2,FALSE))</f>
        <v>Child and Adolescent Major Depressive Disorder: Suicide Risk Assessment</v>
      </c>
      <c r="C36" s="171" t="str">
        <f>IF(VLOOKUP(Table2[[#This Row],['#]],Table1[[#Headers],[#Data]],3,FALSE)=0,"",VLOOKUP(Table2[[#This Row],['#]],Table1[[#Headers],[#Data]],3,FALSE))</f>
        <v>1365</v>
      </c>
      <c r="D36" s="172" t="str">
        <f>IF(VLOOKUP(Table2[[#This Row],['#]],Table1[[#Headers],[#Data]],4,FALSE)=0,"",VLOOKUP(Table2[[#This Row],['#]],Table1[[#Headers],[#Data]],4,FALSE))</f>
        <v>AMA-PCPI (American Medical Association-convened Physician Consortium for Performance Improvement)</v>
      </c>
      <c r="E36" s="173" t="str">
        <f>IF(VLOOKUP(Table2[[#This Row],['#]],Table1[[#Headers],[#Data]],7,FALSE)=0,"",VLOOKUP(Table2[[#This Row],['#]],Table1[[#Headers],[#Data]],7,FALSE))</f>
        <v>Prevention</v>
      </c>
      <c r="F36" s="173" t="str">
        <f>IF(VLOOKUP(Table2[[#This Row],['#]],Table1[[#Headers],[#Data]],8,FALSE)=0,"",VLOOKUP(Table2[[#This Row],['#]],Table1[[#Headers],[#Data]],8,FALSE))</f>
        <v>Mental Health</v>
      </c>
      <c r="G36" s="173" t="str">
        <f>IF(VLOOKUP(Table2[[#This Row],['#]],Table1[[#Headers],[#Data]],9,FALSE)=0,"",VLOOKUP(Table2[[#This Row],['#]],Table1[[#Headers],[#Data]],9,FALSE))</f>
        <v>Process</v>
      </c>
      <c r="H36" s="173" t="str">
        <f>IF(VLOOKUP(Table2[[#This Row],['#]],Table1[[#Headers],[#Data]],10,FALSE)=0,"",VLOOKUP(Table2[[#This Row],['#]],Table1[[#Headers],[#Data]],10,FALSE))</f>
        <v>Pediatric</v>
      </c>
      <c r="I36" s="173" t="str">
        <f>IF(VLOOKUP(Table2[[#This Row],['#]],Table1[[#Headers],[#Data]],11,FALSE)=0,"",VLOOKUP(Table2[[#This Row],['#]],Table1[[#Headers],[#Data]],11,FALSE))</f>
        <v>Clinical Data</v>
      </c>
      <c r="J36" s="174"/>
      <c r="K36" s="175" t="str">
        <f>+IF(VLOOKUP(Table2[[#This Row],['#]],Table1[[#Headers],[#Data]],16,FALSE)=0,"",VLOOKUP(Table2[[#This Row],['#]],Table1[[#Headers],[#Data]],16,FALSE))</f>
        <v/>
      </c>
      <c r="L36" s="172">
        <f>+IF(VLOOKUP(Table2[[#This Row],['#]],Table1[[#Headers],[#Data]],47,FALSE)=0,"",VLOOKUP(Table2[[#This Row],['#]],Table1[[#Headers],[#Data]],47,FALSE))</f>
        <v>5</v>
      </c>
      <c r="M36" s="48"/>
    </row>
    <row r="37" spans="1:13" ht="50.1" customHeight="1">
      <c r="A37" s="170">
        <f>'Crosswalk of SIM Measure Sets'!A40</f>
        <v>35</v>
      </c>
      <c r="B37" s="171" t="str">
        <f>IF(VLOOKUP(Table2[[#This Row],['#]],Table1[[#Headers],[#Data]],2,FALSE)=0,"",VLOOKUP(Table2[[#This Row],['#]],Table1[[#Headers],[#Data]],2,FALSE))</f>
        <v>Annual Dental Visits</v>
      </c>
      <c r="C37" s="171" t="str">
        <f>IF(VLOOKUP(Table2[[#This Row],['#]],Table1[[#Headers],[#Data]],3,FALSE)=0,"",VLOOKUP(Table2[[#This Row],['#]],Table1[[#Headers],[#Data]],3,FALSE))</f>
        <v>1388</v>
      </c>
      <c r="D37" s="172" t="str">
        <f>IF(VLOOKUP(Table2[[#This Row],['#]],Table1[[#Headers],[#Data]],4,FALSE)=0,"",VLOOKUP(Table2[[#This Row],['#]],Table1[[#Headers],[#Data]],4,FALSE))</f>
        <v>National Committee for Quality Assurance</v>
      </c>
      <c r="E37" s="173" t="str">
        <f>IF(VLOOKUP(Table2[[#This Row],['#]],Table1[[#Headers],[#Data]],7,FALSE)=0,"",VLOOKUP(Table2[[#This Row],['#]],Table1[[#Headers],[#Data]],7,FALSE))</f>
        <v>Prevention</v>
      </c>
      <c r="F37" s="173" t="str">
        <f>IF(VLOOKUP(Table2[[#This Row],['#]],Table1[[#Headers],[#Data]],8,FALSE)=0,"",VLOOKUP(Table2[[#This Row],['#]],Table1[[#Headers],[#Data]],8,FALSE))</f>
        <v>Dental</v>
      </c>
      <c r="G37" s="173" t="str">
        <f>IF(VLOOKUP(Table2[[#This Row],['#]],Table1[[#Headers],[#Data]],9,FALSE)=0,"",VLOOKUP(Table2[[#This Row],['#]],Table1[[#Headers],[#Data]],9,FALSE))</f>
        <v>Patient Experience</v>
      </c>
      <c r="H37" s="173" t="str">
        <f>IF(VLOOKUP(Table2[[#This Row],['#]],Table1[[#Headers],[#Data]],10,FALSE)=0,"",VLOOKUP(Table2[[#This Row],['#]],Table1[[#Headers],[#Data]],10,FALSE))</f>
        <v>Pediatric</v>
      </c>
      <c r="I37" s="173" t="str">
        <f>IF(VLOOKUP(Table2[[#This Row],['#]],Table1[[#Headers],[#Data]],11,FALSE)=0,"",VLOOKUP(Table2[[#This Row],['#]],Table1[[#Headers],[#Data]],11,FALSE))</f>
        <v>Claims</v>
      </c>
      <c r="J37" s="174"/>
      <c r="K37" s="175" t="str">
        <f>+IF(VLOOKUP(Table2[[#This Row],['#]],Table1[[#Headers],[#Data]],16,FALSE)=0,"",VLOOKUP(Table2[[#This Row],['#]],Table1[[#Headers],[#Data]],16,FALSE))</f>
        <v/>
      </c>
      <c r="L37" s="172">
        <f>+IF(VLOOKUP(Table2[[#This Row],['#]],Table1[[#Headers],[#Data]],47,FALSE)=0,"",VLOOKUP(Table2[[#This Row],['#]],Table1[[#Headers],[#Data]],47,FALSE))</f>
        <v>2</v>
      </c>
      <c r="M37" s="48"/>
    </row>
    <row r="38" spans="1:13" ht="50.1" customHeight="1">
      <c r="A38" s="170">
        <f>'Crosswalk of SIM Measure Sets'!A41</f>
        <v>36</v>
      </c>
      <c r="B38" s="171" t="str">
        <f>IF(VLOOKUP(Table2[[#This Row],['#]],Table1[[#Headers],[#Data]],2,FALSE)=0,"",VLOOKUP(Table2[[#This Row],['#]],Table1[[#Headers],[#Data]],2,FALSE))</f>
        <v>Frequency of Ongoing Prenatal Care</v>
      </c>
      <c r="C38" s="171" t="str">
        <f>IF(VLOOKUP(Table2[[#This Row],['#]],Table1[[#Headers],[#Data]],3,FALSE)=0,"",VLOOKUP(Table2[[#This Row],['#]],Table1[[#Headers],[#Data]],3,FALSE))</f>
        <v>1391</v>
      </c>
      <c r="D38" s="172" t="str">
        <f>IF(VLOOKUP(Table2[[#This Row],['#]],Table1[[#Headers],[#Data]],4,FALSE)=0,"",VLOOKUP(Table2[[#This Row],['#]],Table1[[#Headers],[#Data]],4,FALSE))</f>
        <v>National Committee for Quality Assurance</v>
      </c>
      <c r="E38" s="173" t="str">
        <f>IF(VLOOKUP(Table2[[#This Row],['#]],Table1[[#Headers],[#Data]],7,FALSE)=0,"",VLOOKUP(Table2[[#This Row],['#]],Table1[[#Headers],[#Data]],7,FALSE))</f>
        <v>Prevention</v>
      </c>
      <c r="F38" s="173" t="str">
        <f>IF(VLOOKUP(Table2[[#This Row],['#]],Table1[[#Headers],[#Data]],8,FALSE)=0,"",VLOOKUP(Table2[[#This Row],['#]],Table1[[#Headers],[#Data]],8,FALSE))</f>
        <v>Pregnancy</v>
      </c>
      <c r="G38" s="173" t="str">
        <f>IF(VLOOKUP(Table2[[#This Row],['#]],Table1[[#Headers],[#Data]],9,FALSE)=0,"",VLOOKUP(Table2[[#This Row],['#]],Table1[[#Headers],[#Data]],9,FALSE))</f>
        <v>Process</v>
      </c>
      <c r="H38" s="173" t="str">
        <f>IF(VLOOKUP(Table2[[#This Row],['#]],Table1[[#Headers],[#Data]],10,FALSE)=0,"",VLOOKUP(Table2[[#This Row],['#]],Table1[[#Headers],[#Data]],10,FALSE))</f>
        <v>Adult</v>
      </c>
      <c r="I38" s="173" t="str">
        <f>IF(VLOOKUP(Table2[[#This Row],['#]],Table1[[#Headers],[#Data]],11,FALSE)=0,"",VLOOKUP(Table2[[#This Row],['#]],Table1[[#Headers],[#Data]],11,FALSE))</f>
        <v>Claims/ Clinical Data</v>
      </c>
      <c r="J38" s="174"/>
      <c r="K38" s="175" t="str">
        <f>+IF(VLOOKUP(Table2[[#This Row],['#]],Table1[[#Headers],[#Data]],16,FALSE)=0,"",VLOOKUP(Table2[[#This Row],['#]],Table1[[#Headers],[#Data]],16,FALSE))</f>
        <v/>
      </c>
      <c r="L38" s="172">
        <f>+IF(VLOOKUP(Table2[[#This Row],['#]],Table1[[#Headers],[#Data]],47,FALSE)=0,"",VLOOKUP(Table2[[#This Row],['#]],Table1[[#Headers],[#Data]],47,FALSE))</f>
        <v>3</v>
      </c>
      <c r="M38" s="48"/>
    </row>
    <row r="39" spans="1:13" ht="50.1" customHeight="1">
      <c r="A39" s="170">
        <f>'Crosswalk of SIM Measure Sets'!A42</f>
        <v>37</v>
      </c>
      <c r="B39" s="171" t="str">
        <f>IF(VLOOKUP(Table2[[#This Row],['#]],Table1[[#Headers],[#Data]],2,FALSE)=0,"",VLOOKUP(Table2[[#This Row],['#]],Table1[[#Headers],[#Data]],2,FALSE))</f>
        <v>Immunizations for Adolescents</v>
      </c>
      <c r="C39" s="171" t="str">
        <f>IF(VLOOKUP(Table2[[#This Row],['#]],Table1[[#Headers],[#Data]],3,FALSE)=0,"",VLOOKUP(Table2[[#This Row],['#]],Table1[[#Headers],[#Data]],3,FALSE))</f>
        <v>1407</v>
      </c>
      <c r="D39" s="172" t="str">
        <f>IF(VLOOKUP(Table2[[#This Row],['#]],Table1[[#Headers],[#Data]],4,FALSE)=0,"",VLOOKUP(Table2[[#This Row],['#]],Table1[[#Headers],[#Data]],4,FALSE))</f>
        <v>National Committee for Quality Assurance</v>
      </c>
      <c r="E39" s="173" t="str">
        <f>IF(VLOOKUP(Table2[[#This Row],['#]],Table1[[#Headers],[#Data]],7,FALSE)=0,"",VLOOKUP(Table2[[#This Row],['#]],Table1[[#Headers],[#Data]],7,FALSE))</f>
        <v>Prevention</v>
      </c>
      <c r="F39" s="173" t="str">
        <f>IF(VLOOKUP(Table2[[#This Row],['#]],Table1[[#Headers],[#Data]],8,FALSE)=0,"",VLOOKUP(Table2[[#This Row],['#]],Table1[[#Headers],[#Data]],8,FALSE))</f>
        <v>Infectious Disease</v>
      </c>
      <c r="G39" s="173" t="str">
        <f>IF(VLOOKUP(Table2[[#This Row],['#]],Table1[[#Headers],[#Data]],9,FALSE)=0,"",VLOOKUP(Table2[[#This Row],['#]],Table1[[#Headers],[#Data]],9,FALSE))</f>
        <v>Process</v>
      </c>
      <c r="H39" s="173" t="str">
        <f>IF(VLOOKUP(Table2[[#This Row],['#]],Table1[[#Headers],[#Data]],10,FALSE)=0,"",VLOOKUP(Table2[[#This Row],['#]],Table1[[#Headers],[#Data]],10,FALSE))</f>
        <v>Pediatric</v>
      </c>
      <c r="I39" s="173" t="str">
        <f>IF(VLOOKUP(Table2[[#This Row],['#]],Table1[[#Headers],[#Data]],11,FALSE)=0,"",VLOOKUP(Table2[[#This Row],['#]],Table1[[#Headers],[#Data]],11,FALSE))</f>
        <v>Claims/ Clinical Data</v>
      </c>
      <c r="J39" s="174"/>
      <c r="K39" s="175" t="str">
        <f>+IF(VLOOKUP(Table2[[#This Row],['#]],Table1[[#Headers],[#Data]],16,FALSE)=0,"",VLOOKUP(Table2[[#This Row],['#]],Table1[[#Headers],[#Data]],16,FALSE))</f>
        <v/>
      </c>
      <c r="L39" s="172">
        <f>+IF(VLOOKUP(Table2[[#This Row],['#]],Table1[[#Headers],[#Data]],47,FALSE)=0,"",VLOOKUP(Table2[[#This Row],['#]],Table1[[#Headers],[#Data]],47,FALSE))</f>
        <v>7</v>
      </c>
      <c r="M39" s="48"/>
    </row>
    <row r="40" spans="1:13" ht="50.1" customHeight="1">
      <c r="A40" s="170">
        <f>'Crosswalk of SIM Measure Sets'!A43</f>
        <v>38</v>
      </c>
      <c r="B40" s="171" t="str">
        <f>IF(VLOOKUP(Table2[[#This Row],['#]],Table1[[#Headers],[#Data]],2,FALSE)=0,"",VLOOKUP(Table2[[#This Row],['#]],Table1[[#Headers],[#Data]],2,FALSE))</f>
        <v>Developmental Screening in the First Three Years of Life</v>
      </c>
      <c r="C40" s="171" t="str">
        <f>IF(VLOOKUP(Table2[[#This Row],['#]],Table1[[#Headers],[#Data]],3,FALSE)=0,"",VLOOKUP(Table2[[#This Row],['#]],Table1[[#Headers],[#Data]],3,FALSE))</f>
        <v>1448</v>
      </c>
      <c r="D40" s="172" t="str">
        <f>IF(VLOOKUP(Table2[[#This Row],['#]],Table1[[#Headers],[#Data]],4,FALSE)=0,"",VLOOKUP(Table2[[#This Row],['#]],Table1[[#Headers],[#Data]],4,FALSE))</f>
        <v>Oregon Health &amp; Science University</v>
      </c>
      <c r="E40" s="173" t="str">
        <f>IF(VLOOKUP(Table2[[#This Row],['#]],Table1[[#Headers],[#Data]],7,FALSE)=0,"",VLOOKUP(Table2[[#This Row],['#]],Table1[[#Headers],[#Data]],7,FALSE))</f>
        <v>Prevention</v>
      </c>
      <c r="F40" s="173" t="str">
        <f>IF(VLOOKUP(Table2[[#This Row],['#]],Table1[[#Headers],[#Data]],8,FALSE)=0,"",VLOOKUP(Table2[[#This Row],['#]],Table1[[#Headers],[#Data]],8,FALSE))</f>
        <v>NA</v>
      </c>
      <c r="G40" s="173" t="str">
        <f>IF(VLOOKUP(Table2[[#This Row],['#]],Table1[[#Headers],[#Data]],9,FALSE)=0,"",VLOOKUP(Table2[[#This Row],['#]],Table1[[#Headers],[#Data]],9,FALSE))</f>
        <v>Process</v>
      </c>
      <c r="H40" s="173" t="str">
        <f>IF(VLOOKUP(Table2[[#This Row],['#]],Table1[[#Headers],[#Data]],10,FALSE)=0,"",VLOOKUP(Table2[[#This Row],['#]],Table1[[#Headers],[#Data]],10,FALSE))</f>
        <v>Pediatric</v>
      </c>
      <c r="I40" s="173" t="str">
        <f>IF(VLOOKUP(Table2[[#This Row],['#]],Table1[[#Headers],[#Data]],11,FALSE)=0,"",VLOOKUP(Table2[[#This Row],['#]],Table1[[#Headers],[#Data]],11,FALSE))</f>
        <v>Claims</v>
      </c>
      <c r="J40" s="174"/>
      <c r="K40" s="175" t="str">
        <f>+IF(VLOOKUP(Table2[[#This Row],['#]],Table1[[#Headers],[#Data]],16,FALSE)=0,"",VLOOKUP(Table2[[#This Row],['#]],Table1[[#Headers],[#Data]],16,FALSE))</f>
        <v/>
      </c>
      <c r="L40" s="172">
        <f>+IF(VLOOKUP(Table2[[#This Row],['#]],Table1[[#Headers],[#Data]],47,FALSE)=0,"",VLOOKUP(Table2[[#This Row],['#]],Table1[[#Headers],[#Data]],47,FALSE))</f>
        <v>6</v>
      </c>
      <c r="M40" s="48"/>
    </row>
    <row r="41" spans="1:13" ht="50.1" customHeight="1">
      <c r="A41" s="170">
        <f>'Crosswalk of SIM Measure Sets'!A44</f>
        <v>39</v>
      </c>
      <c r="B41" s="171" t="str">
        <f>IF(VLOOKUP(Table2[[#This Row],['#]],Table1[[#Headers],[#Data]],2,FALSE)=0,"",VLOOKUP(Table2[[#This Row],['#]],Table1[[#Headers],[#Data]],2,FALSE))</f>
        <v>Prenatal &amp; Postpartum Care</v>
      </c>
      <c r="C41" s="171" t="str">
        <f>IF(VLOOKUP(Table2[[#This Row],['#]],Table1[[#Headers],[#Data]],3,FALSE)=0,"",VLOOKUP(Table2[[#This Row],['#]],Table1[[#Headers],[#Data]],3,FALSE))</f>
        <v>1517</v>
      </c>
      <c r="D41" s="172" t="str">
        <f>IF(VLOOKUP(Table2[[#This Row],['#]],Table1[[#Headers],[#Data]],4,FALSE)=0,"",VLOOKUP(Table2[[#This Row],['#]],Table1[[#Headers],[#Data]],4,FALSE))</f>
        <v>National Committee for Quality Assurance</v>
      </c>
      <c r="E41" s="173" t="str">
        <f>IF(VLOOKUP(Table2[[#This Row],['#]],Table1[[#Headers],[#Data]],7,FALSE)=0,"",VLOOKUP(Table2[[#This Row],['#]],Table1[[#Headers],[#Data]],7,FALSE))</f>
        <v>Prevention</v>
      </c>
      <c r="F41" s="173" t="str">
        <f>IF(VLOOKUP(Table2[[#This Row],['#]],Table1[[#Headers],[#Data]],8,FALSE)=0,"",VLOOKUP(Table2[[#This Row],['#]],Table1[[#Headers],[#Data]],8,FALSE))</f>
        <v>Pregnancy</v>
      </c>
      <c r="G41" s="173" t="str">
        <f>IF(VLOOKUP(Table2[[#This Row],['#]],Table1[[#Headers],[#Data]],9,FALSE)=0,"",VLOOKUP(Table2[[#This Row],['#]],Table1[[#Headers],[#Data]],9,FALSE))</f>
        <v>Process</v>
      </c>
      <c r="H41" s="173" t="str">
        <f>IF(VLOOKUP(Table2[[#This Row],['#]],Table1[[#Headers],[#Data]],10,FALSE)=0,"",VLOOKUP(Table2[[#This Row],['#]],Table1[[#Headers],[#Data]],10,FALSE))</f>
        <v>Adult</v>
      </c>
      <c r="I41" s="173" t="str">
        <f>IF(VLOOKUP(Table2[[#This Row],['#]],Table1[[#Headers],[#Data]],11,FALSE)=0,"",VLOOKUP(Table2[[#This Row],['#]],Table1[[#Headers],[#Data]],11,FALSE))</f>
        <v>Claims/ Clinical Data</v>
      </c>
      <c r="J41" s="174"/>
      <c r="K41" s="175" t="str">
        <f>+IF(VLOOKUP(Table2[[#This Row],['#]],Table1[[#Headers],[#Data]],16,FALSE)=0,"",VLOOKUP(Table2[[#This Row],['#]],Table1[[#Headers],[#Data]],16,FALSE))</f>
        <v/>
      </c>
      <c r="L41" s="172">
        <f>+IF(VLOOKUP(Table2[[#This Row],['#]],Table1[[#Headers],[#Data]],47,FALSE)=0,"",VLOOKUP(Table2[[#This Row],['#]],Table1[[#Headers],[#Data]],47,FALSE))</f>
        <v>7</v>
      </c>
      <c r="M41" s="48"/>
    </row>
    <row r="42" spans="1:13" ht="50.1" customHeight="1">
      <c r="A42" s="170">
        <f>'Crosswalk of SIM Measure Sets'!A45</f>
        <v>40</v>
      </c>
      <c r="B42" s="171" t="str">
        <f>IF(VLOOKUP(Table2[[#This Row],['#]],Table1[[#Headers],[#Data]],2,FALSE)=0,"",VLOOKUP(Table2[[#This Row],['#]],Table1[[#Headers],[#Data]],2,FALSE))</f>
        <v>SUB-3: Alcohol &amp; Other Drug Use Disorder Treatment Provided or Offered at Discharge and 
SUB-3a: Alcohol &amp; Other Drug Use Disorder Treatment at Discharge</v>
      </c>
      <c r="C42" s="171" t="str">
        <f>IF(VLOOKUP(Table2[[#This Row],['#]],Table1[[#Headers],[#Data]],3,FALSE)=0,"",VLOOKUP(Table2[[#This Row],['#]],Table1[[#Headers],[#Data]],3,FALSE))</f>
        <v>1664</v>
      </c>
      <c r="D42" s="172" t="str">
        <f>IF(VLOOKUP(Table2[[#This Row],['#]],Table1[[#Headers],[#Data]],4,FALSE)=0,"",VLOOKUP(Table2[[#This Row],['#]],Table1[[#Headers],[#Data]],4,FALSE))</f>
        <v>The Joint Commission</v>
      </c>
      <c r="E42" s="173" t="str">
        <f>IF(VLOOKUP(Table2[[#This Row],['#]],Table1[[#Headers],[#Data]],7,FALSE)=0,"",VLOOKUP(Table2[[#This Row],['#]],Table1[[#Headers],[#Data]],7,FALSE))</f>
        <v>Hospital</v>
      </c>
      <c r="F42" s="173" t="str">
        <f>IF(VLOOKUP(Table2[[#This Row],['#]],Table1[[#Headers],[#Data]],8,FALSE)=0,"",VLOOKUP(Table2[[#This Row],['#]],Table1[[#Headers],[#Data]],8,FALSE))</f>
        <v>Substance Abuse</v>
      </c>
      <c r="G42" s="173" t="str">
        <f>IF(VLOOKUP(Table2[[#This Row],['#]],Table1[[#Headers],[#Data]],9,FALSE)=0,"",VLOOKUP(Table2[[#This Row],['#]],Table1[[#Headers],[#Data]],9,FALSE))</f>
        <v>Process</v>
      </c>
      <c r="H42" s="173" t="str">
        <f>IF(VLOOKUP(Table2[[#This Row],['#]],Table1[[#Headers],[#Data]],10,FALSE)=0,"",VLOOKUP(Table2[[#This Row],['#]],Table1[[#Headers],[#Data]],10,FALSE))</f>
        <v>Adult</v>
      </c>
      <c r="I42" s="173" t="str">
        <f>IF(VLOOKUP(Table2[[#This Row],['#]],Table1[[#Headers],[#Data]],11,FALSE)=0,"",VLOOKUP(Table2[[#This Row],['#]],Table1[[#Headers],[#Data]],11,FALSE))</f>
        <v>Clinical Data</v>
      </c>
      <c r="J42" s="174"/>
      <c r="K42" s="175" t="str">
        <f>+IF(VLOOKUP(Table2[[#This Row],['#]],Table1[[#Headers],[#Data]],16,FALSE)=0,"",VLOOKUP(Table2[[#This Row],['#]],Table1[[#Headers],[#Data]],16,FALSE))</f>
        <v/>
      </c>
      <c r="L42" s="172">
        <f>+IF(VLOOKUP(Table2[[#This Row],['#]],Table1[[#Headers],[#Data]],47,FALSE)=0,"",VLOOKUP(Table2[[#This Row],['#]],Table1[[#Headers],[#Data]],47,FALSE))</f>
        <v>3</v>
      </c>
      <c r="M42" s="48"/>
    </row>
    <row r="43" spans="1:13" ht="50.1" customHeight="1">
      <c r="A43" s="170">
        <f>'Crosswalk of SIM Measure Sets'!A46</f>
        <v>41</v>
      </c>
      <c r="B43" s="171" t="str">
        <f>IF(VLOOKUP(Table2[[#This Row],['#]],Table1[[#Headers],[#Data]],2,FALSE)=0,"",VLOOKUP(Table2[[#This Row],['#]],Table1[[#Headers],[#Data]],2,FALSE))</f>
        <v>HAI-5: Methicillin-resistant Staphylococcus Aureus (or MRSA) Blood Infections</v>
      </c>
      <c r="C43" s="171" t="str">
        <f>IF(VLOOKUP(Table2[[#This Row],['#]],Table1[[#Headers],[#Data]],3,FALSE)=0,"",VLOOKUP(Table2[[#This Row],['#]],Table1[[#Headers],[#Data]],3,FALSE))</f>
        <v>1716</v>
      </c>
      <c r="D43" s="172" t="str">
        <f>IF(VLOOKUP(Table2[[#This Row],['#]],Table1[[#Headers],[#Data]],4,FALSE)=0,"",VLOOKUP(Table2[[#This Row],['#]],Table1[[#Headers],[#Data]],4,FALSE))</f>
        <v>Center for Disease Control and Prevention</v>
      </c>
      <c r="E43" s="173" t="str">
        <f>IF(VLOOKUP(Table2[[#This Row],['#]],Table1[[#Headers],[#Data]],7,FALSE)=0,"",VLOOKUP(Table2[[#This Row],['#]],Table1[[#Headers],[#Data]],7,FALSE))</f>
        <v>Hospital</v>
      </c>
      <c r="F43" s="173" t="str">
        <f>IF(VLOOKUP(Table2[[#This Row],['#]],Table1[[#Headers],[#Data]],8,FALSE)=0,"",VLOOKUP(Table2[[#This Row],['#]],Table1[[#Headers],[#Data]],8,FALSE))</f>
        <v>Patient Safety</v>
      </c>
      <c r="G43" s="173" t="str">
        <f>IF(VLOOKUP(Table2[[#This Row],['#]],Table1[[#Headers],[#Data]],9,FALSE)=0,"",VLOOKUP(Table2[[#This Row],['#]],Table1[[#Headers],[#Data]],9,FALSE))</f>
        <v>Outcome</v>
      </c>
      <c r="H43" s="173" t="str">
        <f>IF(VLOOKUP(Table2[[#This Row],['#]],Table1[[#Headers],[#Data]],10,FALSE)=0,"",VLOOKUP(Table2[[#This Row],['#]],Table1[[#Headers],[#Data]],10,FALSE))</f>
        <v>All Ages</v>
      </c>
      <c r="I43" s="173" t="str">
        <f>IF(VLOOKUP(Table2[[#This Row],['#]],Table1[[#Headers],[#Data]],11,FALSE)=0,"",VLOOKUP(Table2[[#This Row],['#]],Table1[[#Headers],[#Data]],11,FALSE))</f>
        <v>Clinical Data</v>
      </c>
      <c r="J43" s="174"/>
      <c r="K43" s="175" t="str">
        <f>+IF(VLOOKUP(Table2[[#This Row],['#]],Table1[[#Headers],[#Data]],16,FALSE)=0,"",VLOOKUP(Table2[[#This Row],['#]],Table1[[#Headers],[#Data]],16,FALSE))</f>
        <v/>
      </c>
      <c r="L43" s="172">
        <f>+IF(VLOOKUP(Table2[[#This Row],['#]],Table1[[#Headers],[#Data]],47,FALSE)=0,"",VLOOKUP(Table2[[#This Row],['#]],Table1[[#Headers],[#Data]],47,FALSE))</f>
        <v>4</v>
      </c>
      <c r="M43" s="48"/>
    </row>
    <row r="44" spans="1:13" ht="50.1" customHeight="1">
      <c r="A44" s="170">
        <f>'Crosswalk of SIM Measure Sets'!A47</f>
        <v>42</v>
      </c>
      <c r="B44" s="171" t="str">
        <f>IF(VLOOKUP(Table2[[#This Row],['#]],Table1[[#Headers],[#Data]],2,FALSE)=0,"",VLOOKUP(Table2[[#This Row],['#]],Table1[[#Headers],[#Data]],2,FALSE))</f>
        <v>HAI-6: Clostridium difficile (C.diff.) Infections</v>
      </c>
      <c r="C44" s="171" t="str">
        <f>IF(VLOOKUP(Table2[[#This Row],['#]],Table1[[#Headers],[#Data]],3,FALSE)=0,"",VLOOKUP(Table2[[#This Row],['#]],Table1[[#Headers],[#Data]],3,FALSE))</f>
        <v>1717</v>
      </c>
      <c r="D44" s="172" t="str">
        <f>IF(VLOOKUP(Table2[[#This Row],['#]],Table1[[#Headers],[#Data]],4,FALSE)=0,"",VLOOKUP(Table2[[#This Row],['#]],Table1[[#Headers],[#Data]],4,FALSE))</f>
        <v>Center for Disease Control and Prevention</v>
      </c>
      <c r="E44" s="173" t="str">
        <f>IF(VLOOKUP(Table2[[#This Row],['#]],Table1[[#Headers],[#Data]],7,FALSE)=0,"",VLOOKUP(Table2[[#This Row],['#]],Table1[[#Headers],[#Data]],7,FALSE))</f>
        <v>Hospital</v>
      </c>
      <c r="F44" s="173" t="str">
        <f>IF(VLOOKUP(Table2[[#This Row],['#]],Table1[[#Headers],[#Data]],8,FALSE)=0,"",VLOOKUP(Table2[[#This Row],['#]],Table1[[#Headers],[#Data]],8,FALSE))</f>
        <v>Patient Safety</v>
      </c>
      <c r="G44" s="173" t="str">
        <f>IF(VLOOKUP(Table2[[#This Row],['#]],Table1[[#Headers],[#Data]],9,FALSE)=0,"",VLOOKUP(Table2[[#This Row],['#]],Table1[[#Headers],[#Data]],9,FALSE))</f>
        <v>Outcome</v>
      </c>
      <c r="H44" s="173" t="str">
        <f>IF(VLOOKUP(Table2[[#This Row],['#]],Table1[[#Headers],[#Data]],10,FALSE)=0,"",VLOOKUP(Table2[[#This Row],['#]],Table1[[#Headers],[#Data]],10,FALSE))</f>
        <v>All Ages</v>
      </c>
      <c r="I44" s="173" t="str">
        <f>IF(VLOOKUP(Table2[[#This Row],['#]],Table1[[#Headers],[#Data]],11,FALSE)=0,"",VLOOKUP(Table2[[#This Row],['#]],Table1[[#Headers],[#Data]],11,FALSE))</f>
        <v>Clinical Data</v>
      </c>
      <c r="J44" s="174"/>
      <c r="K44" s="175" t="str">
        <f>+IF(VLOOKUP(Table2[[#This Row],['#]],Table1[[#Headers],[#Data]],16,FALSE)=0,"",VLOOKUP(Table2[[#This Row],['#]],Table1[[#Headers],[#Data]],16,FALSE))</f>
        <v/>
      </c>
      <c r="L44" s="172">
        <f>+IF(VLOOKUP(Table2[[#This Row],['#]],Table1[[#Headers],[#Data]],47,FALSE)=0,"",VLOOKUP(Table2[[#This Row],['#]],Table1[[#Headers],[#Data]],47,FALSE))</f>
        <v>4</v>
      </c>
      <c r="M44" s="48"/>
    </row>
    <row r="45" spans="1:13" ht="50.1" customHeight="1">
      <c r="A45" s="170">
        <f>'Crosswalk of SIM Measure Sets'!A48</f>
        <v>43</v>
      </c>
      <c r="B45" s="171" t="str">
        <f>IF(VLOOKUP(Table2[[#This Row],['#]],Table1[[#Headers],[#Data]],2,FALSE)=0,"",VLOOKUP(Table2[[#This Row],['#]],Table1[[#Headers],[#Data]],2,FALSE))</f>
        <v>Plan All-Cause Readmission</v>
      </c>
      <c r="C45" s="171" t="str">
        <f>IF(VLOOKUP(Table2[[#This Row],['#]],Table1[[#Headers],[#Data]],3,FALSE)=0,"",VLOOKUP(Table2[[#This Row],['#]],Table1[[#Headers],[#Data]],3,FALSE))</f>
        <v>1768</v>
      </c>
      <c r="D45" s="172" t="str">
        <f>IF(VLOOKUP(Table2[[#This Row],['#]],Table1[[#Headers],[#Data]],4,FALSE)=0,"",VLOOKUP(Table2[[#This Row],['#]],Table1[[#Headers],[#Data]],4,FALSE))</f>
        <v>National Committee for Quality Assurance</v>
      </c>
      <c r="E45" s="173" t="str">
        <f>IF(VLOOKUP(Table2[[#This Row],['#]],Table1[[#Headers],[#Data]],7,FALSE)=0,"",VLOOKUP(Table2[[#This Row],['#]],Table1[[#Headers],[#Data]],7,FALSE))</f>
        <v>Hospital</v>
      </c>
      <c r="F45" s="173" t="str">
        <f>IF(VLOOKUP(Table2[[#This Row],['#]],Table1[[#Headers],[#Data]],8,FALSE)=0,"",VLOOKUP(Table2[[#This Row],['#]],Table1[[#Headers],[#Data]],8,FALSE))</f>
        <v>Patient Safety</v>
      </c>
      <c r="G45" s="173" t="str">
        <f>IF(VLOOKUP(Table2[[#This Row],['#]],Table1[[#Headers],[#Data]],9,FALSE)=0,"",VLOOKUP(Table2[[#This Row],['#]],Table1[[#Headers],[#Data]],9,FALSE))</f>
        <v>Outcome</v>
      </c>
      <c r="H45" s="173" t="str">
        <f>IF(VLOOKUP(Table2[[#This Row],['#]],Table1[[#Headers],[#Data]],10,FALSE)=0,"",VLOOKUP(Table2[[#This Row],['#]],Table1[[#Headers],[#Data]],10,FALSE))</f>
        <v>Adult</v>
      </c>
      <c r="I45" s="173" t="str">
        <f>IF(VLOOKUP(Table2[[#This Row],['#]],Table1[[#Headers],[#Data]],11,FALSE)=0,"",VLOOKUP(Table2[[#This Row],['#]],Table1[[#Headers],[#Data]],11,FALSE))</f>
        <v>Claims</v>
      </c>
      <c r="J45" s="174"/>
      <c r="K45" s="175" t="str">
        <f>+IF(VLOOKUP(Table2[[#This Row],['#]],Table1[[#Headers],[#Data]],16,FALSE)=0,"",VLOOKUP(Table2[[#This Row],['#]],Table1[[#Headers],[#Data]],16,FALSE))</f>
        <v/>
      </c>
      <c r="L45" s="172">
        <f>+IF(VLOOKUP(Table2[[#This Row],['#]],Table1[[#Headers],[#Data]],47,FALSE)=0,"",VLOOKUP(Table2[[#This Row],['#]],Table1[[#Headers],[#Data]],47,FALSE))</f>
        <v>10</v>
      </c>
      <c r="M45" s="48"/>
    </row>
    <row r="46" spans="1:13" ht="50.1" customHeight="1">
      <c r="A46" s="170">
        <f>'Crosswalk of SIM Measure Sets'!A49</f>
        <v>44</v>
      </c>
      <c r="B46" s="171" t="str">
        <f>IF(VLOOKUP(Table2[[#This Row],['#]],Table1[[#Headers],[#Data]],2,FALSE)=0,"",VLOOKUP(Table2[[#This Row],['#]],Table1[[#Headers],[#Data]],2,FALSE))</f>
        <v>READM-30-HOSP-WIDE: Hospital-wide Readmit</v>
      </c>
      <c r="C46" s="171" t="str">
        <f>IF(VLOOKUP(Table2[[#This Row],['#]],Table1[[#Headers],[#Data]],3,FALSE)=0,"",VLOOKUP(Table2[[#This Row],['#]],Table1[[#Headers],[#Data]],3,FALSE))</f>
        <v>1789</v>
      </c>
      <c r="D46" s="172" t="str">
        <f>IF(VLOOKUP(Table2[[#This Row],['#]],Table1[[#Headers],[#Data]],4,FALSE)=0,"",VLOOKUP(Table2[[#This Row],['#]],Table1[[#Headers],[#Data]],4,FALSE))</f>
        <v>Centers for Medicare &amp; Medicaid Services</v>
      </c>
      <c r="E46" s="173" t="str">
        <f>IF(VLOOKUP(Table2[[#This Row],['#]],Table1[[#Headers],[#Data]],7,FALSE)=0,"",VLOOKUP(Table2[[#This Row],['#]],Table1[[#Headers],[#Data]],7,FALSE))</f>
        <v>Hospital</v>
      </c>
      <c r="F46" s="173" t="str">
        <f>IF(VLOOKUP(Table2[[#This Row],['#]],Table1[[#Headers],[#Data]],8,FALSE)=0,"",VLOOKUP(Table2[[#This Row],['#]],Table1[[#Headers],[#Data]],8,FALSE))</f>
        <v>Patient Safety</v>
      </c>
      <c r="G46" s="173" t="str">
        <f>IF(VLOOKUP(Table2[[#This Row],['#]],Table1[[#Headers],[#Data]],9,FALSE)=0,"",VLOOKUP(Table2[[#This Row],['#]],Table1[[#Headers],[#Data]],9,FALSE))</f>
        <v>Outcome</v>
      </c>
      <c r="H46" s="173" t="str">
        <f>IF(VLOOKUP(Table2[[#This Row],['#]],Table1[[#Headers],[#Data]],10,FALSE)=0,"",VLOOKUP(Table2[[#This Row],['#]],Table1[[#Headers],[#Data]],10,FALSE))</f>
        <v>Adult</v>
      </c>
      <c r="I46" s="173" t="str">
        <f>IF(VLOOKUP(Table2[[#This Row],['#]],Table1[[#Headers],[#Data]],11,FALSE)=0,"",VLOOKUP(Table2[[#This Row],['#]],Table1[[#Headers],[#Data]],11,FALSE))</f>
        <v>Claims</v>
      </c>
      <c r="J46" s="174"/>
      <c r="K46" s="175" t="str">
        <f>+IF(VLOOKUP(Table2[[#This Row],['#]],Table1[[#Headers],[#Data]],16,FALSE)=0,"",VLOOKUP(Table2[[#This Row],['#]],Table1[[#Headers],[#Data]],16,FALSE))</f>
        <v/>
      </c>
      <c r="L46" s="172">
        <f>+IF(VLOOKUP(Table2[[#This Row],['#]],Table1[[#Headers],[#Data]],47,FALSE)=0,"",VLOOKUP(Table2[[#This Row],['#]],Table1[[#Headers],[#Data]],47,FALSE))</f>
        <v>5</v>
      </c>
      <c r="M46" s="48"/>
    </row>
    <row r="47" spans="1:13" ht="50.1" customHeight="1">
      <c r="A47" s="170">
        <f>'Crosswalk of SIM Measure Sets'!A50</f>
        <v>45</v>
      </c>
      <c r="B47" s="171" t="str">
        <f>IF(VLOOKUP(Table2[[#This Row],['#]],Table1[[#Headers],[#Data]],2,FALSE)=0,"",VLOOKUP(Table2[[#This Row],['#]],Table1[[#Headers],[#Data]],2,FALSE))</f>
        <v>Medication Management for People with Asthma</v>
      </c>
      <c r="C47" s="171" t="str">
        <f>IF(VLOOKUP(Table2[[#This Row],['#]],Table1[[#Headers],[#Data]],3,FALSE)=0,"",VLOOKUP(Table2[[#This Row],['#]],Table1[[#Headers],[#Data]],3,FALSE))</f>
        <v>NA</v>
      </c>
      <c r="D47" s="172" t="str">
        <f>IF(VLOOKUP(Table2[[#This Row],['#]],Table1[[#Headers],[#Data]],4,FALSE)=0,"",VLOOKUP(Table2[[#This Row],['#]],Table1[[#Headers],[#Data]],4,FALSE))</f>
        <v>National Committee for Quality Assurance</v>
      </c>
      <c r="E47" s="173" t="str">
        <f>IF(VLOOKUP(Table2[[#This Row],['#]],Table1[[#Headers],[#Data]],7,FALSE)=0,"",VLOOKUP(Table2[[#This Row],['#]],Table1[[#Headers],[#Data]],7,FALSE))</f>
        <v>Medication Management</v>
      </c>
      <c r="F47" s="173" t="str">
        <f>IF(VLOOKUP(Table2[[#This Row],['#]],Table1[[#Headers],[#Data]],8,FALSE)=0,"",VLOOKUP(Table2[[#This Row],['#]],Table1[[#Headers],[#Data]],8,FALSE))</f>
        <v>Respiratory</v>
      </c>
      <c r="G47" s="173" t="str">
        <f>IF(VLOOKUP(Table2[[#This Row],['#]],Table1[[#Headers],[#Data]],9,FALSE)=0,"",VLOOKUP(Table2[[#This Row],['#]],Table1[[#Headers],[#Data]],9,FALSE))</f>
        <v>Process</v>
      </c>
      <c r="H47" s="173" t="str">
        <f>IF(VLOOKUP(Table2[[#This Row],['#]],Table1[[#Headers],[#Data]],10,FALSE)=0,"",VLOOKUP(Table2[[#This Row],['#]],Table1[[#Headers],[#Data]],10,FALSE))</f>
        <v>All Ages</v>
      </c>
      <c r="I47" s="173" t="str">
        <f>IF(VLOOKUP(Table2[[#This Row],['#]],Table1[[#Headers],[#Data]],11,FALSE)=0,"",VLOOKUP(Table2[[#This Row],['#]],Table1[[#Headers],[#Data]],11,FALSE))</f>
        <v>Claims</v>
      </c>
      <c r="J47" s="174"/>
      <c r="K47" s="175" t="str">
        <f>+IF(VLOOKUP(Table2[[#This Row],['#]],Table1[[#Headers],[#Data]],16,FALSE)=0,"",VLOOKUP(Table2[[#This Row],['#]],Table1[[#Headers],[#Data]],16,FALSE))</f>
        <v/>
      </c>
      <c r="L47" s="172">
        <f>+IF(VLOOKUP(Table2[[#This Row],['#]],Table1[[#Headers],[#Data]],47,FALSE)=0,"",VLOOKUP(Table2[[#This Row],['#]],Table1[[#Headers],[#Data]],47,FALSE))</f>
        <v>2</v>
      </c>
      <c r="M47" s="48"/>
    </row>
    <row r="48" spans="1:13" ht="49.5" customHeight="1">
      <c r="A48" s="170">
        <f>'Crosswalk of SIM Measure Sets'!A51</f>
        <v>46</v>
      </c>
      <c r="B48" s="171" t="str">
        <f>IF(VLOOKUP(Table2[[#This Row],['#]],Table1[[#Headers],[#Data]],2,FALSE)=0,"",VLOOKUP(Table2[[#This Row],['#]],Table1[[#Headers],[#Data]],2,FALSE))</f>
        <v>Adherence to Antipsychotic Medications for Individuals with Schizophrenia</v>
      </c>
      <c r="C48" s="171" t="str">
        <f>IF(VLOOKUP(Table2[[#This Row],['#]],Table1[[#Headers],[#Data]],3,FALSE)=0,"",VLOOKUP(Table2[[#This Row],['#]],Table1[[#Headers],[#Data]],3,FALSE))</f>
        <v>1879</v>
      </c>
      <c r="D48" s="172" t="str">
        <f>IF(VLOOKUP(Table2[[#This Row],['#]],Table1[[#Headers],[#Data]],4,FALSE)=0,"",VLOOKUP(Table2[[#This Row],['#]],Table1[[#Headers],[#Data]],4,FALSE))</f>
        <v>Centers for Medicare &amp; Medicaid Services</v>
      </c>
      <c r="E48" s="173" t="str">
        <f>IF(VLOOKUP(Table2[[#This Row],['#]],Table1[[#Headers],[#Data]],7,FALSE)=0,"",VLOOKUP(Table2[[#This Row],['#]],Table1[[#Headers],[#Data]],7,FALSE))</f>
        <v>Medication Management</v>
      </c>
      <c r="F48" s="173" t="str">
        <f>IF(VLOOKUP(Table2[[#This Row],['#]],Table1[[#Headers],[#Data]],8,FALSE)=0,"",VLOOKUP(Table2[[#This Row],['#]],Table1[[#Headers],[#Data]],8,FALSE))</f>
        <v>Mental Health</v>
      </c>
      <c r="G48" s="173" t="str">
        <f>IF(VLOOKUP(Table2[[#This Row],['#]],Table1[[#Headers],[#Data]],9,FALSE)=0,"",VLOOKUP(Table2[[#This Row],['#]],Table1[[#Headers],[#Data]],9,FALSE))</f>
        <v>Process</v>
      </c>
      <c r="H48" s="173" t="str">
        <f>IF(VLOOKUP(Table2[[#This Row],['#]],Table1[[#Headers],[#Data]],10,FALSE)=0,"",VLOOKUP(Table2[[#This Row],['#]],Table1[[#Headers],[#Data]],10,FALSE))</f>
        <v>Adult</v>
      </c>
      <c r="I48" s="173" t="str">
        <f>IF(VLOOKUP(Table2[[#This Row],['#]],Table1[[#Headers],[#Data]],11,FALSE)=0,"",VLOOKUP(Table2[[#This Row],['#]],Table1[[#Headers],[#Data]],11,FALSE))</f>
        <v>Claims/ Clinical Data</v>
      </c>
      <c r="J48" s="174"/>
      <c r="K48" s="175" t="str">
        <f>+IF(VLOOKUP(Table2[[#This Row],['#]],Table1[[#Headers],[#Data]],16,FALSE)=0,"",VLOOKUP(Table2[[#This Row],['#]],Table1[[#Headers],[#Data]],16,FALSE))</f>
        <v/>
      </c>
      <c r="L48" s="172">
        <f>+IF(VLOOKUP(Table2[[#This Row],['#]],Table1[[#Headers],[#Data]],47,FALSE)=0,"",VLOOKUP(Table2[[#This Row],['#]],Table1[[#Headers],[#Data]],47,FALSE))</f>
        <v>3</v>
      </c>
      <c r="M48" s="48"/>
    </row>
    <row r="49" spans="1:13" ht="49.5" customHeight="1">
      <c r="A49" s="170">
        <f>'Crosswalk of SIM Measure Sets'!A52</f>
        <v>47</v>
      </c>
      <c r="B49" s="171" t="str">
        <f>IF(VLOOKUP(Table2[[#This Row],['#]],Table1[[#Headers],[#Data]],2,FALSE)=0,"",VLOOKUP(Table2[[#This Row],['#]],Table1[[#Headers],[#Data]],2,FALSE))</f>
        <v>Diabetes Screening for People with Schizophrenia or Bipolar Disorder Who Are Using Antipsychotic Medications</v>
      </c>
      <c r="C49" s="171" t="str">
        <f>IF(VLOOKUP(Table2[[#This Row],['#]],Table1[[#Headers],[#Data]],3,FALSE)=0,"",VLOOKUP(Table2[[#This Row],['#]],Table1[[#Headers],[#Data]],3,FALSE))</f>
        <v>1932</v>
      </c>
      <c r="D49" s="172" t="str">
        <f>IF(VLOOKUP(Table2[[#This Row],['#]],Table1[[#Headers],[#Data]],4,FALSE)=0,"",VLOOKUP(Table2[[#This Row],['#]],Table1[[#Headers],[#Data]],4,FALSE))</f>
        <v>National Committee for Quality Assurance</v>
      </c>
      <c r="E49" s="173" t="str">
        <f>IF(VLOOKUP(Table2[[#This Row],['#]],Table1[[#Headers],[#Data]],7,FALSE)=0,"",VLOOKUP(Table2[[#This Row],['#]],Table1[[#Headers],[#Data]],7,FALSE))</f>
        <v>Chronic Illness Care</v>
      </c>
      <c r="F49" s="173" t="str">
        <f>IF(VLOOKUP(Table2[[#This Row],['#]],Table1[[#Headers],[#Data]],8,FALSE)=0,"",VLOOKUP(Table2[[#This Row],['#]],Table1[[#Headers],[#Data]],8,FALSE))</f>
        <v>Mental Health</v>
      </c>
      <c r="G49" s="173" t="str">
        <f>IF(VLOOKUP(Table2[[#This Row],['#]],Table1[[#Headers],[#Data]],9,FALSE)=0,"",VLOOKUP(Table2[[#This Row],['#]],Table1[[#Headers],[#Data]],9,FALSE))</f>
        <v>Process</v>
      </c>
      <c r="H49" s="173" t="str">
        <f>IF(VLOOKUP(Table2[[#This Row],['#]],Table1[[#Headers],[#Data]],10,FALSE)=0,"",VLOOKUP(Table2[[#This Row],['#]],Table1[[#Headers],[#Data]],10,FALSE))</f>
        <v>Adult</v>
      </c>
      <c r="I49" s="173" t="str">
        <f>IF(VLOOKUP(Table2[[#This Row],['#]],Table1[[#Headers],[#Data]],11,FALSE)=0,"",VLOOKUP(Table2[[#This Row],['#]],Table1[[#Headers],[#Data]],11,FALSE))</f>
        <v>Clinical Data</v>
      </c>
      <c r="J49" s="174"/>
      <c r="K49" s="175" t="str">
        <f>+IF(VLOOKUP(Table2[[#This Row],['#]],Table1[[#Headers],[#Data]],16,FALSE)=0,"",VLOOKUP(Table2[[#This Row],['#]],Table1[[#Headers],[#Data]],16,FALSE))</f>
        <v/>
      </c>
      <c r="L49" s="172">
        <f>+IF(VLOOKUP(Table2[[#This Row],['#]],Table1[[#Headers],[#Data]],47,FALSE)=0,"",VLOOKUP(Table2[[#This Row],['#]],Table1[[#Headers],[#Data]],47,FALSE))</f>
        <v>2</v>
      </c>
      <c r="M49" s="48"/>
    </row>
    <row r="50" spans="1:13" ht="49.5" customHeight="1">
      <c r="A50" s="170">
        <f>'Crosswalk of SIM Measure Sets'!A53</f>
        <v>48</v>
      </c>
      <c r="B50" s="171" t="str">
        <f>IF(VLOOKUP(Table2[[#This Row],['#]],Table1[[#Headers],[#Data]],2,FALSE)=0,"",VLOOKUP(Table2[[#This Row],['#]],Table1[[#Headers],[#Data]],2,FALSE))</f>
        <v>Preventive Care and Screening: Unhealthy Alcohol Use: Screening &amp; Brief Counseling</v>
      </c>
      <c r="C50" s="171" t="str">
        <f>IF(VLOOKUP(Table2[[#This Row],['#]],Table1[[#Headers],[#Data]],3,FALSE)=0,"",VLOOKUP(Table2[[#This Row],['#]],Table1[[#Headers],[#Data]],3,FALSE))</f>
        <v>2152</v>
      </c>
      <c r="D50" s="172" t="str">
        <f>IF(VLOOKUP(Table2[[#This Row],['#]],Table1[[#Headers],[#Data]],4,FALSE)=0,"",VLOOKUP(Table2[[#This Row],['#]],Table1[[#Headers],[#Data]],4,FALSE))</f>
        <v>AMA-PCPI (American Medical Association-convened Physician Consortium for Performance Improvement)</v>
      </c>
      <c r="E50" s="173" t="str">
        <f>IF(VLOOKUP(Table2[[#This Row],['#]],Table1[[#Headers],[#Data]],7,FALSE)=0,"",VLOOKUP(Table2[[#This Row],['#]],Table1[[#Headers],[#Data]],7,FALSE))</f>
        <v>Prevention</v>
      </c>
      <c r="F50" s="173" t="str">
        <f>IF(VLOOKUP(Table2[[#This Row],['#]],Table1[[#Headers],[#Data]],8,FALSE)=0,"",VLOOKUP(Table2[[#This Row],['#]],Table1[[#Headers],[#Data]],8,FALSE))</f>
        <v>Substance Abuse</v>
      </c>
      <c r="G50" s="173" t="str">
        <f>IF(VLOOKUP(Table2[[#This Row],['#]],Table1[[#Headers],[#Data]],9,FALSE)=0,"",VLOOKUP(Table2[[#This Row],['#]],Table1[[#Headers],[#Data]],9,FALSE))</f>
        <v>Process</v>
      </c>
      <c r="H50" s="173" t="str">
        <f>IF(VLOOKUP(Table2[[#This Row],['#]],Table1[[#Headers],[#Data]],10,FALSE)=0,"",VLOOKUP(Table2[[#This Row],['#]],Table1[[#Headers],[#Data]],10,FALSE))</f>
        <v>Adult</v>
      </c>
      <c r="I50" s="173" t="str">
        <f>IF(VLOOKUP(Table2[[#This Row],['#]],Table1[[#Headers],[#Data]],11,FALSE)=0,"",VLOOKUP(Table2[[#This Row],['#]],Table1[[#Headers],[#Data]],11,FALSE))</f>
        <v>Clinical Data</v>
      </c>
      <c r="J50" s="174"/>
      <c r="K50" s="175" t="str">
        <f>+IF(VLOOKUP(Table2[[#This Row],['#]],Table1[[#Headers],[#Data]],16,FALSE)=0,"",VLOOKUP(Table2[[#This Row],['#]],Table1[[#Headers],[#Data]],16,FALSE))</f>
        <v/>
      </c>
      <c r="L50" s="172">
        <f>+IF(VLOOKUP(Table2[[#This Row],['#]],Table1[[#Headers],[#Data]],47,FALSE)=0,"",VLOOKUP(Table2[[#This Row],['#]],Table1[[#Headers],[#Data]],47,FALSE))</f>
        <v>4</v>
      </c>
      <c r="M50" s="48"/>
    </row>
    <row r="51" spans="1:13" ht="49.5" customHeight="1">
      <c r="A51" s="170">
        <f>'Crosswalk of SIM Measure Sets'!A54</f>
        <v>49</v>
      </c>
      <c r="B51" s="171" t="str">
        <f>IF(VLOOKUP(Table2[[#This Row],['#]],Table1[[#Headers],[#Data]],2,FALSE)=0,"",VLOOKUP(Table2[[#This Row],['#]],Table1[[#Headers],[#Data]],2,FALSE))</f>
        <v>Breast Cancer Screening</v>
      </c>
      <c r="C51" s="171" t="str">
        <f>IF(VLOOKUP(Table2[[#This Row],['#]],Table1[[#Headers],[#Data]],3,FALSE)=0,"",VLOOKUP(Table2[[#This Row],['#]],Table1[[#Headers],[#Data]],3,FALSE))</f>
        <v>2372</v>
      </c>
      <c r="D51" s="172" t="str">
        <f>IF(VLOOKUP(Table2[[#This Row],['#]],Table1[[#Headers],[#Data]],4,FALSE)=0,"",VLOOKUP(Table2[[#This Row],['#]],Table1[[#Headers],[#Data]],4,FALSE))</f>
        <v>National Committee for Quality Assurance</v>
      </c>
      <c r="E51" s="173" t="str">
        <f>IF(VLOOKUP(Table2[[#This Row],['#]],Table1[[#Headers],[#Data]],7,FALSE)=0,"",VLOOKUP(Table2[[#This Row],['#]],Table1[[#Headers],[#Data]],7,FALSE))</f>
        <v>Prevention</v>
      </c>
      <c r="F51" s="173" t="str">
        <f>IF(VLOOKUP(Table2[[#This Row],['#]],Table1[[#Headers],[#Data]],8,FALSE)=0,"",VLOOKUP(Table2[[#This Row],['#]],Table1[[#Headers],[#Data]],8,FALSE))</f>
        <v>Cancer</v>
      </c>
      <c r="G51" s="173" t="str">
        <f>IF(VLOOKUP(Table2[[#This Row],['#]],Table1[[#Headers],[#Data]],9,FALSE)=0,"",VLOOKUP(Table2[[#This Row],['#]],Table1[[#Headers],[#Data]],9,FALSE))</f>
        <v>Process</v>
      </c>
      <c r="H51" s="173" t="str">
        <f>IF(VLOOKUP(Table2[[#This Row],['#]],Table1[[#Headers],[#Data]],10,FALSE)=0,"",VLOOKUP(Table2[[#This Row],['#]],Table1[[#Headers],[#Data]],10,FALSE))</f>
        <v>Adult</v>
      </c>
      <c r="I51" s="173" t="str">
        <f>IF(VLOOKUP(Table2[[#This Row],['#]],Table1[[#Headers],[#Data]],11,FALSE)=0,"",VLOOKUP(Table2[[#This Row],['#]],Table1[[#Headers],[#Data]],11,FALSE))</f>
        <v>Claims</v>
      </c>
      <c r="J51" s="174"/>
      <c r="K51" s="175" t="str">
        <f>+IF(VLOOKUP(Table2[[#This Row],['#]],Table1[[#Headers],[#Data]],16,FALSE)=0,"",VLOOKUP(Table2[[#This Row],['#]],Table1[[#Headers],[#Data]],16,FALSE))</f>
        <v/>
      </c>
      <c r="L51" s="172">
        <f>+IF(VLOOKUP(Table2[[#This Row],['#]],Table1[[#Headers],[#Data]],47,FALSE)=0,"",VLOOKUP(Table2[[#This Row],['#]],Table1[[#Headers],[#Data]],47,FALSE))</f>
        <v>11</v>
      </c>
      <c r="M51" s="48"/>
    </row>
    <row r="52" spans="1:13" ht="49.5" customHeight="1">
      <c r="A52" s="170">
        <f>'Crosswalk of SIM Measure Sets'!A55</f>
        <v>50</v>
      </c>
      <c r="B52" s="171" t="str">
        <f>IF(VLOOKUP(Table2[[#This Row],['#]],Table1[[#Headers],[#Data]],2,FALSE)=0,"",VLOOKUP(Table2[[#This Row],['#]],Table1[[#Headers],[#Data]],2,FALSE))</f>
        <v>PointRight Pro 30 Rehospitalization</v>
      </c>
      <c r="C52" s="171" t="str">
        <f>IF(VLOOKUP(Table2[[#This Row],['#]],Table1[[#Headers],[#Data]],3,FALSE)=0,"",VLOOKUP(Table2[[#This Row],['#]],Table1[[#Headers],[#Data]],3,FALSE))</f>
        <v>2375</v>
      </c>
      <c r="D52" s="172" t="str">
        <f>IF(VLOOKUP(Table2[[#This Row],['#]],Table1[[#Headers],[#Data]],4,FALSE)=0,"",VLOOKUP(Table2[[#This Row],['#]],Table1[[#Headers],[#Data]],4,FALSE))</f>
        <v>American Health Care Association</v>
      </c>
      <c r="E52" s="173" t="str">
        <f>IF(VLOOKUP(Table2[[#This Row],['#]],Table1[[#Headers],[#Data]],7,FALSE)=0,"",VLOOKUP(Table2[[#This Row],['#]],Table1[[#Headers],[#Data]],7,FALSE))</f>
        <v>Post-Acute/Long-Term Care</v>
      </c>
      <c r="F52" s="173" t="str">
        <f>IF(VLOOKUP(Table2[[#This Row],['#]],Table1[[#Headers],[#Data]],8,FALSE)=0,"",VLOOKUP(Table2[[#This Row],['#]],Table1[[#Headers],[#Data]],8,FALSE))</f>
        <v>Patient Safety</v>
      </c>
      <c r="G52" s="173" t="str">
        <f>IF(VLOOKUP(Table2[[#This Row],['#]],Table1[[#Headers],[#Data]],9,FALSE)=0,"",VLOOKUP(Table2[[#This Row],['#]],Table1[[#Headers],[#Data]],9,FALSE))</f>
        <v>Outcome</v>
      </c>
      <c r="H52" s="173" t="str">
        <f>IF(VLOOKUP(Table2[[#This Row],['#]],Table1[[#Headers],[#Data]],10,FALSE)=0,"",VLOOKUP(Table2[[#This Row],['#]],Table1[[#Headers],[#Data]],10,FALSE))</f>
        <v>Adult</v>
      </c>
      <c r="I52" s="173" t="str">
        <f>IF(VLOOKUP(Table2[[#This Row],['#]],Table1[[#Headers],[#Data]],11,FALSE)=0,"",VLOOKUP(Table2[[#This Row],['#]],Table1[[#Headers],[#Data]],11,FALSE))</f>
        <v>Clinical Data</v>
      </c>
      <c r="J52" s="174"/>
      <c r="K52" s="175" t="str">
        <f>+IF(VLOOKUP(Table2[[#This Row],['#]],Table1[[#Headers],[#Data]],16,FALSE)=0,"",VLOOKUP(Table2[[#This Row],['#]],Table1[[#Headers],[#Data]],16,FALSE))</f>
        <v/>
      </c>
      <c r="L52" s="172">
        <f>+IF(VLOOKUP(Table2[[#This Row],['#]],Table1[[#Headers],[#Data]],47,FALSE)=0,"",VLOOKUP(Table2[[#This Row],['#]],Table1[[#Headers],[#Data]],47,FALSE))</f>
        <v>1</v>
      </c>
      <c r="M52" s="48"/>
    </row>
    <row r="53" spans="1:13" ht="49.5" customHeight="1">
      <c r="A53" s="170">
        <f>'Crosswalk of SIM Measure Sets'!A56</f>
        <v>51</v>
      </c>
      <c r="B53" s="171" t="str">
        <f>IF(VLOOKUP(Table2[[#This Row],['#]],Table1[[#Headers],[#Data]],2,FALSE)=0,"",VLOOKUP(Table2[[#This Row],['#]],Table1[[#Headers],[#Data]],2,FALSE))</f>
        <v>Skilled Nursing Facility 30-Day All-Cause Readmission Measure (SNFRM)</v>
      </c>
      <c r="C53" s="171" t="str">
        <f>IF(VLOOKUP(Table2[[#This Row],['#]],Table1[[#Headers],[#Data]],3,FALSE)=0,"",VLOOKUP(Table2[[#This Row],['#]],Table1[[#Headers],[#Data]],3,FALSE))</f>
        <v>2510</v>
      </c>
      <c r="D53" s="172" t="str">
        <f>IF(VLOOKUP(Table2[[#This Row],['#]],Table1[[#Headers],[#Data]],4,FALSE)=0,"",VLOOKUP(Table2[[#This Row],['#]],Table1[[#Headers],[#Data]],4,FALSE))</f>
        <v>Centers for Medicare &amp; Medicaid Services</v>
      </c>
      <c r="E53" s="173" t="str">
        <f>IF(VLOOKUP(Table2[[#This Row],['#]],Table1[[#Headers],[#Data]],7,FALSE)=0,"",VLOOKUP(Table2[[#This Row],['#]],Table1[[#Headers],[#Data]],7,FALSE))</f>
        <v>Post-Acute/Long-Term Care</v>
      </c>
      <c r="F53" s="173" t="str">
        <f>IF(VLOOKUP(Table2[[#This Row],['#]],Table1[[#Headers],[#Data]],8,FALSE)=0,"",VLOOKUP(Table2[[#This Row],['#]],Table1[[#Headers],[#Data]],8,FALSE))</f>
        <v>Patient Safety</v>
      </c>
      <c r="G53" s="173" t="str">
        <f>IF(VLOOKUP(Table2[[#This Row],['#]],Table1[[#Headers],[#Data]],9,FALSE)=0,"",VLOOKUP(Table2[[#This Row],['#]],Table1[[#Headers],[#Data]],9,FALSE))</f>
        <v>Outcome</v>
      </c>
      <c r="H53" s="173" t="str">
        <f>IF(VLOOKUP(Table2[[#This Row],['#]],Table1[[#Headers],[#Data]],10,FALSE)=0,"",VLOOKUP(Table2[[#This Row],['#]],Table1[[#Headers],[#Data]],10,FALSE))</f>
        <v>Older Adult</v>
      </c>
      <c r="I53" s="173" t="str">
        <f>IF(VLOOKUP(Table2[[#This Row],['#]],Table1[[#Headers],[#Data]],11,FALSE)=0,"",VLOOKUP(Table2[[#This Row],['#]],Table1[[#Headers],[#Data]],11,FALSE))</f>
        <v>Claims</v>
      </c>
      <c r="J53" s="174"/>
      <c r="K53" s="175" t="str">
        <f>+IF(VLOOKUP(Table2[[#This Row],['#]],Table1[[#Headers],[#Data]],16,FALSE)=0,"",VLOOKUP(Table2[[#This Row],['#]],Table1[[#Headers],[#Data]],16,FALSE))</f>
        <v/>
      </c>
      <c r="L53" s="172">
        <f>+IF(VLOOKUP(Table2[[#This Row],['#]],Table1[[#Headers],[#Data]],47,FALSE)=0,"",VLOOKUP(Table2[[#This Row],['#]],Table1[[#Headers],[#Data]],47,FALSE))</f>
        <v>2</v>
      </c>
      <c r="M53" s="48"/>
    </row>
    <row r="54" spans="1:13" ht="49.5" customHeight="1">
      <c r="A54" s="170">
        <f>'Crosswalk of SIM Measure Sets'!A57</f>
        <v>52</v>
      </c>
      <c r="B54" s="171" t="str">
        <f>IF(VLOOKUP(Table2[[#This Row],['#]],Table1[[#Headers],[#Data]],2,FALSE)=0,"",VLOOKUP(Table2[[#This Row],['#]],Table1[[#Headers],[#Data]],2,FALSE))</f>
        <v>Metabolic Monitoring for Children and Adolescents on Antipsychotics (APM)</v>
      </c>
      <c r="C54" s="171" t="str">
        <f>IF(VLOOKUP(Table2[[#This Row],['#]],Table1[[#Headers],[#Data]],3,FALSE)=0,"",VLOOKUP(Table2[[#This Row],['#]],Table1[[#Headers],[#Data]],3,FALSE))</f>
        <v>2800</v>
      </c>
      <c r="D54" s="172" t="str">
        <f>IF(VLOOKUP(Table2[[#This Row],['#]],Table1[[#Headers],[#Data]],4,FALSE)=0,"",VLOOKUP(Table2[[#This Row],['#]],Table1[[#Headers],[#Data]],4,FALSE))</f>
        <v>National Committee for Quality Assurance</v>
      </c>
      <c r="E54" s="173" t="str">
        <f>IF(VLOOKUP(Table2[[#This Row],['#]],Table1[[#Headers],[#Data]],7,FALSE)=0,"",VLOOKUP(Table2[[#This Row],['#]],Table1[[#Headers],[#Data]],7,FALSE))</f>
        <v>Chronic Illness Care</v>
      </c>
      <c r="F54" s="173" t="str">
        <f>IF(VLOOKUP(Table2[[#This Row],['#]],Table1[[#Headers],[#Data]],8,FALSE)=0,"",VLOOKUP(Table2[[#This Row],['#]],Table1[[#Headers],[#Data]],8,FALSE))</f>
        <v>Mental Health</v>
      </c>
      <c r="G54" s="173" t="str">
        <f>IF(VLOOKUP(Table2[[#This Row],['#]],Table1[[#Headers],[#Data]],9,FALSE)=0,"",VLOOKUP(Table2[[#This Row],['#]],Table1[[#Headers],[#Data]],9,FALSE))</f>
        <v>Process</v>
      </c>
      <c r="H54" s="173" t="str">
        <f>IF(VLOOKUP(Table2[[#This Row],['#]],Table1[[#Headers],[#Data]],10,FALSE)=0,"",VLOOKUP(Table2[[#This Row],['#]],Table1[[#Headers],[#Data]],10,FALSE))</f>
        <v>Pediatric</v>
      </c>
      <c r="I54" s="173" t="str">
        <f>IF(VLOOKUP(Table2[[#This Row],['#]],Table1[[#Headers],[#Data]],11,FALSE)=0,"",VLOOKUP(Table2[[#This Row],['#]],Table1[[#Headers],[#Data]],11,FALSE))</f>
        <v>Claims</v>
      </c>
      <c r="J54" s="174"/>
      <c r="K54" s="175" t="str">
        <f>+IF(VLOOKUP(Table2[[#This Row],['#]],Table1[[#Headers],[#Data]],16,FALSE)=0,"",VLOOKUP(Table2[[#This Row],['#]],Table1[[#Headers],[#Data]],16,FALSE))</f>
        <v/>
      </c>
      <c r="L54" s="172">
        <f>+IF(VLOOKUP(Table2[[#This Row],['#]],Table1[[#Headers],[#Data]],47,FALSE)=0,"",VLOOKUP(Table2[[#This Row],['#]],Table1[[#Headers],[#Data]],47,FALSE))</f>
        <v>1</v>
      </c>
      <c r="M54" s="48"/>
    </row>
    <row r="55" spans="1:13" ht="49.5" customHeight="1">
      <c r="A55" s="170">
        <f>'Crosswalk of SIM Measure Sets'!A58</f>
        <v>53</v>
      </c>
      <c r="B55" s="171" t="str">
        <f>IF(VLOOKUP(Table2[[#This Row],['#]],Table1[[#Headers],[#Data]],2,FALSE)=0,"",VLOOKUP(Table2[[#This Row],['#]],Table1[[#Headers],[#Data]],2,FALSE))</f>
        <v>30-day Psychiatric Inpatient Readmission</v>
      </c>
      <c r="C55" s="171" t="str">
        <f>IF(VLOOKUP(Table2[[#This Row],['#]],Table1[[#Headers],[#Data]],3,FALSE)=0,"",VLOOKUP(Table2[[#This Row],['#]],Table1[[#Headers],[#Data]],3,FALSE))</f>
        <v>NA</v>
      </c>
      <c r="D55" s="172" t="str">
        <f>IF(VLOOKUP(Table2[[#This Row],['#]],Table1[[#Headers],[#Data]],4,FALSE)=0,"",VLOOKUP(Table2[[#This Row],['#]],Table1[[#Headers],[#Data]],4,FALSE))</f>
        <v>Washington DSHS (homegrown)</v>
      </c>
      <c r="E55" s="173" t="str">
        <f>IF(VLOOKUP(Table2[[#This Row],['#]],Table1[[#Headers],[#Data]],7,FALSE)=0,"",VLOOKUP(Table2[[#This Row],['#]],Table1[[#Headers],[#Data]],7,FALSE))</f>
        <v>Population Health</v>
      </c>
      <c r="F55" s="173" t="str">
        <f>IF(VLOOKUP(Table2[[#This Row],['#]],Table1[[#Headers],[#Data]],8,FALSE)=0,"",VLOOKUP(Table2[[#This Row],['#]],Table1[[#Headers],[#Data]],8,FALSE))</f>
        <v>Patient Safety</v>
      </c>
      <c r="G55" s="173" t="str">
        <f>IF(VLOOKUP(Table2[[#This Row],['#]],Table1[[#Headers],[#Data]],9,FALSE)=0,"",VLOOKUP(Table2[[#This Row],['#]],Table1[[#Headers],[#Data]],9,FALSE))</f>
        <v>Outcome</v>
      </c>
      <c r="H55" s="173" t="str">
        <f>IF(VLOOKUP(Table2[[#This Row],['#]],Table1[[#Headers],[#Data]],10,FALSE)=0,"",VLOOKUP(Table2[[#This Row],['#]],Table1[[#Headers],[#Data]],10,FALSE))</f>
        <v>Adult</v>
      </c>
      <c r="I55" s="173" t="str">
        <f>IF(VLOOKUP(Table2[[#This Row],['#]],Table1[[#Headers],[#Data]],11,FALSE)=0,"",VLOOKUP(Table2[[#This Row],['#]],Table1[[#Headers],[#Data]],11,FALSE))</f>
        <v>Claims</v>
      </c>
      <c r="J55" s="174"/>
      <c r="K55" s="175" t="str">
        <f>+IF(VLOOKUP(Table2[[#This Row],['#]],Table1[[#Headers],[#Data]],16,FALSE)=0,"",VLOOKUP(Table2[[#This Row],['#]],Table1[[#Headers],[#Data]],16,FALSE))</f>
        <v/>
      </c>
      <c r="L55" s="172">
        <f>+IF(VLOOKUP(Table2[[#This Row],['#]],Table1[[#Headers],[#Data]],47,FALSE)=0,"",VLOOKUP(Table2[[#This Row],['#]],Table1[[#Headers],[#Data]],47,FALSE))</f>
        <v>3</v>
      </c>
      <c r="M55" s="48"/>
    </row>
    <row r="56" spans="1:13" ht="49.5" customHeight="1">
      <c r="A56" s="170">
        <f>'Crosswalk of SIM Measure Sets'!A59</f>
        <v>54</v>
      </c>
      <c r="B56" s="171" t="str">
        <f>IF(VLOOKUP(Table2[[#This Row],['#]],Table1[[#Headers],[#Data]],2,FALSE)=0,"",VLOOKUP(Table2[[#This Row],['#]],Table1[[#Headers],[#Data]],2,FALSE))</f>
        <v>Adolescent Well-Care Visit</v>
      </c>
      <c r="C56" s="171" t="str">
        <f>IF(VLOOKUP(Table2[[#This Row],['#]],Table1[[#Headers],[#Data]],3,FALSE)=0,"",VLOOKUP(Table2[[#This Row],['#]],Table1[[#Headers],[#Data]],3,FALSE))</f>
        <v>NA</v>
      </c>
      <c r="D56" s="172" t="str">
        <f>IF(VLOOKUP(Table2[[#This Row],['#]],Table1[[#Headers],[#Data]],4,FALSE)=0,"",VLOOKUP(Table2[[#This Row],['#]],Table1[[#Headers],[#Data]],4,FALSE))</f>
        <v>National Committee for Quality Assurance</v>
      </c>
      <c r="E56" s="173" t="str">
        <f>IF(VLOOKUP(Table2[[#This Row],['#]],Table1[[#Headers],[#Data]],7,FALSE)=0,"",VLOOKUP(Table2[[#This Row],['#]],Table1[[#Headers],[#Data]],7,FALSE))</f>
        <v>Prevention</v>
      </c>
      <c r="F56" s="173" t="str">
        <f>IF(VLOOKUP(Table2[[#This Row],['#]],Table1[[#Headers],[#Data]],8,FALSE)=0,"",VLOOKUP(Table2[[#This Row],['#]],Table1[[#Headers],[#Data]],8,FALSE))</f>
        <v>NA</v>
      </c>
      <c r="G56" s="173" t="str">
        <f>IF(VLOOKUP(Table2[[#This Row],['#]],Table1[[#Headers],[#Data]],9,FALSE)=0,"",VLOOKUP(Table2[[#This Row],['#]],Table1[[#Headers],[#Data]],9,FALSE))</f>
        <v>Process</v>
      </c>
      <c r="H56" s="173" t="str">
        <f>IF(VLOOKUP(Table2[[#This Row],['#]],Table1[[#Headers],[#Data]],10,FALSE)=0,"",VLOOKUP(Table2[[#This Row],['#]],Table1[[#Headers],[#Data]],10,FALSE))</f>
        <v>All Ages</v>
      </c>
      <c r="I56" s="173" t="str">
        <f>IF(VLOOKUP(Table2[[#This Row],['#]],Table1[[#Headers],[#Data]],11,FALSE)=0,"",VLOOKUP(Table2[[#This Row],['#]],Table1[[#Headers],[#Data]],11,FALSE))</f>
        <v>Claims</v>
      </c>
      <c r="J56" s="174"/>
      <c r="K56" s="175" t="str">
        <f>+IF(VLOOKUP(Table2[[#This Row],['#]],Table1[[#Headers],[#Data]],16,FALSE)=0,"",VLOOKUP(Table2[[#This Row],['#]],Table1[[#Headers],[#Data]],16,FALSE))</f>
        <v/>
      </c>
      <c r="L56" s="172">
        <f>+IF(VLOOKUP(Table2[[#This Row],['#]],Table1[[#Headers],[#Data]],47,FALSE)=0,"",VLOOKUP(Table2[[#This Row],['#]],Table1[[#Headers],[#Data]],47,FALSE))</f>
        <v>7</v>
      </c>
      <c r="M56" s="48"/>
    </row>
    <row r="57" spans="1:13" ht="49.5" customHeight="1">
      <c r="A57" s="170">
        <f>'Crosswalk of SIM Measure Sets'!A60</f>
        <v>55</v>
      </c>
      <c r="B57" s="171" t="str">
        <f>IF(VLOOKUP(Table2[[#This Row],['#]],Table1[[#Headers],[#Data]],2,FALSE)=0,"",VLOOKUP(Table2[[#This Row],['#]],Table1[[#Headers],[#Data]],2,FALSE))</f>
        <v>Adult BMI Assessment</v>
      </c>
      <c r="C57" s="171" t="str">
        <f>IF(VLOOKUP(Table2[[#This Row],['#]],Table1[[#Headers],[#Data]],3,FALSE)=0,"",VLOOKUP(Table2[[#This Row],['#]],Table1[[#Headers],[#Data]],3,FALSE))</f>
        <v>NA</v>
      </c>
      <c r="D57" s="172" t="str">
        <f>IF(VLOOKUP(Table2[[#This Row],['#]],Table1[[#Headers],[#Data]],4,FALSE)=0,"",VLOOKUP(Table2[[#This Row],['#]],Table1[[#Headers],[#Data]],4,FALSE))</f>
        <v>National Committee for Quality Assurance</v>
      </c>
      <c r="E57" s="173" t="str">
        <f>IF(VLOOKUP(Table2[[#This Row],['#]],Table1[[#Headers],[#Data]],7,FALSE)=0,"",VLOOKUP(Table2[[#This Row],['#]],Table1[[#Headers],[#Data]],7,FALSE))</f>
        <v>Prevention</v>
      </c>
      <c r="F57" s="173" t="str">
        <f>IF(VLOOKUP(Table2[[#This Row],['#]],Table1[[#Headers],[#Data]],8,FALSE)=0,"",VLOOKUP(Table2[[#This Row],['#]],Table1[[#Headers],[#Data]],8,FALSE))</f>
        <v>Obesity</v>
      </c>
      <c r="G57" s="173" t="str">
        <f>IF(VLOOKUP(Table2[[#This Row],['#]],Table1[[#Headers],[#Data]],9,FALSE)=0,"",VLOOKUP(Table2[[#This Row],['#]],Table1[[#Headers],[#Data]],9,FALSE))</f>
        <v>Process</v>
      </c>
      <c r="H57" s="173" t="str">
        <f>IF(VLOOKUP(Table2[[#This Row],['#]],Table1[[#Headers],[#Data]],10,FALSE)=0,"",VLOOKUP(Table2[[#This Row],['#]],Table1[[#Headers],[#Data]],10,FALSE))</f>
        <v>Adult</v>
      </c>
      <c r="I57" s="173" t="str">
        <f>IF(VLOOKUP(Table2[[#This Row],['#]],Table1[[#Headers],[#Data]],11,FALSE)=0,"",VLOOKUP(Table2[[#This Row],['#]],Table1[[#Headers],[#Data]],11,FALSE))</f>
        <v>Claims/ Clinical Data</v>
      </c>
      <c r="J57" s="174"/>
      <c r="K57" s="175" t="str">
        <f>+IF(VLOOKUP(Table2[[#This Row],['#]],Table1[[#Headers],[#Data]],16,FALSE)=0,"",VLOOKUP(Table2[[#This Row],['#]],Table1[[#Headers],[#Data]],16,FALSE))</f>
        <v/>
      </c>
      <c r="L57" s="172">
        <f>+IF(VLOOKUP(Table2[[#This Row],['#]],Table1[[#Headers],[#Data]],47,FALSE)=0,"",VLOOKUP(Table2[[#This Row],['#]],Table1[[#Headers],[#Data]],47,FALSE))</f>
        <v>6</v>
      </c>
      <c r="M57" s="48"/>
    </row>
    <row r="58" spans="1:13" ht="49.5" customHeight="1">
      <c r="A58" s="170">
        <f>'Crosswalk of SIM Measure Sets'!A61</f>
        <v>56</v>
      </c>
      <c r="B58" s="171" t="str">
        <f>IF(VLOOKUP(Table2[[#This Row],['#]],Table1[[#Headers],[#Data]],2,FALSE)=0,"",VLOOKUP(Table2[[#This Row],['#]],Table1[[#Headers],[#Data]],2,FALSE))</f>
        <v>Adult Major Depressive Disorder (MDD): Coordination of Care of Patients with Specific Comorbid Conditions</v>
      </c>
      <c r="C58" s="171" t="str">
        <f>IF(VLOOKUP(Table2[[#This Row],['#]],Table1[[#Headers],[#Data]],3,FALSE)=0,"",VLOOKUP(Table2[[#This Row],['#]],Table1[[#Headers],[#Data]],3,FALSE))</f>
        <v>NA</v>
      </c>
      <c r="D58" s="172" t="str">
        <f>IF(VLOOKUP(Table2[[#This Row],['#]],Table1[[#Headers],[#Data]],4,FALSE)=0,"",VLOOKUP(Table2[[#This Row],['#]],Table1[[#Headers],[#Data]],4,FALSE))</f>
        <v>American Psychological Association</v>
      </c>
      <c r="E58" s="173" t="str">
        <f>IF(VLOOKUP(Table2[[#This Row],['#]],Table1[[#Headers],[#Data]],7,FALSE)=0,"",VLOOKUP(Table2[[#This Row],['#]],Table1[[#Headers],[#Data]],7,FALSE))</f>
        <v>Acute Care</v>
      </c>
      <c r="F58" s="173" t="str">
        <f>IF(VLOOKUP(Table2[[#This Row],['#]],Table1[[#Headers],[#Data]],8,FALSE)=0,"",VLOOKUP(Table2[[#This Row],['#]],Table1[[#Headers],[#Data]],8,FALSE))</f>
        <v>Mental Health</v>
      </c>
      <c r="G58" s="173" t="str">
        <f>IF(VLOOKUP(Table2[[#This Row],['#]],Table1[[#Headers],[#Data]],9,FALSE)=0,"",VLOOKUP(Table2[[#This Row],['#]],Table1[[#Headers],[#Data]],9,FALSE))</f>
        <v>Process</v>
      </c>
      <c r="H58" s="173" t="str">
        <f>IF(VLOOKUP(Table2[[#This Row],['#]],Table1[[#Headers],[#Data]],10,FALSE)=0,"",VLOOKUP(Table2[[#This Row],['#]],Table1[[#Headers],[#Data]],10,FALSE))</f>
        <v>Adult</v>
      </c>
      <c r="I58" s="173" t="str">
        <f>IF(VLOOKUP(Table2[[#This Row],['#]],Table1[[#Headers],[#Data]],11,FALSE)=0,"",VLOOKUP(Table2[[#This Row],['#]],Table1[[#Headers],[#Data]],11,FALSE))</f>
        <v>Claims/ Clinical Data</v>
      </c>
      <c r="J58" s="174"/>
      <c r="K58" s="175" t="str">
        <f>+IF(VLOOKUP(Table2[[#This Row],['#]],Table1[[#Headers],[#Data]],16,FALSE)=0,"",VLOOKUP(Table2[[#This Row],['#]],Table1[[#Headers],[#Data]],16,FALSE))</f>
        <v/>
      </c>
      <c r="L58" s="172">
        <f>+IF(VLOOKUP(Table2[[#This Row],['#]],Table1[[#Headers],[#Data]],47,FALSE)=0,"",VLOOKUP(Table2[[#This Row],['#]],Table1[[#Headers],[#Data]],47,FALSE))</f>
        <v>1</v>
      </c>
      <c r="M58" s="48"/>
    </row>
    <row r="59" spans="1:13" ht="49.5" customHeight="1">
      <c r="A59" s="170">
        <f>'Crosswalk of SIM Measure Sets'!A62</f>
        <v>57</v>
      </c>
      <c r="B59" s="171" t="str">
        <f>IF(VLOOKUP(Table2[[#This Row],['#]],Table1[[#Headers],[#Data]],2,FALSE)=0,"",VLOOKUP(Table2[[#This Row],['#]],Table1[[#Headers],[#Data]],2,FALSE))</f>
        <v>Ambulatory Care – Emergency Department (ED) Visits</v>
      </c>
      <c r="C59" s="171" t="str">
        <f>IF(VLOOKUP(Table2[[#This Row],['#]],Table1[[#Headers],[#Data]],3,FALSE)=0,"",VLOOKUP(Table2[[#This Row],['#]],Table1[[#Headers],[#Data]],3,FALSE))</f>
        <v>NA</v>
      </c>
      <c r="D59" s="172" t="str">
        <f>IF(VLOOKUP(Table2[[#This Row],['#]],Table1[[#Headers],[#Data]],4,FALSE)=0,"",VLOOKUP(Table2[[#This Row],['#]],Table1[[#Headers],[#Data]],4,FALSE))</f>
        <v>National Committee for Quality Assurance</v>
      </c>
      <c r="E59" s="173" t="str">
        <f>IF(VLOOKUP(Table2[[#This Row],['#]],Table1[[#Headers],[#Data]],7,FALSE)=0,"",VLOOKUP(Table2[[#This Row],['#]],Table1[[#Headers],[#Data]],7,FALSE))</f>
        <v>Population Health</v>
      </c>
      <c r="F59" s="173" t="str">
        <f>IF(VLOOKUP(Table2[[#This Row],['#]],Table1[[#Headers],[#Data]],8,FALSE)=0,"",VLOOKUP(Table2[[#This Row],['#]],Table1[[#Headers],[#Data]],8,FALSE))</f>
        <v>Emergency Care</v>
      </c>
      <c r="G59" s="173" t="str">
        <f>IF(VLOOKUP(Table2[[#This Row],['#]],Table1[[#Headers],[#Data]],9,FALSE)=0,"",VLOOKUP(Table2[[#This Row],['#]],Table1[[#Headers],[#Data]],9,FALSE))</f>
        <v>Outcome</v>
      </c>
      <c r="H59" s="173" t="str">
        <f>IF(VLOOKUP(Table2[[#This Row],['#]],Table1[[#Headers],[#Data]],10,FALSE)=0,"",VLOOKUP(Table2[[#This Row],['#]],Table1[[#Headers],[#Data]],10,FALSE))</f>
        <v>Pediatric</v>
      </c>
      <c r="I59" s="173" t="str">
        <f>IF(VLOOKUP(Table2[[#This Row],['#]],Table1[[#Headers],[#Data]],11,FALSE)=0,"",VLOOKUP(Table2[[#This Row],['#]],Table1[[#Headers],[#Data]],11,FALSE))</f>
        <v>Claims</v>
      </c>
      <c r="J59" s="174"/>
      <c r="K59" s="175" t="str">
        <f>+IF(VLOOKUP(Table2[[#This Row],['#]],Table1[[#Headers],[#Data]],16,FALSE)=0,"",VLOOKUP(Table2[[#This Row],['#]],Table1[[#Headers],[#Data]],16,FALSE))</f>
        <v/>
      </c>
      <c r="L59" s="172">
        <f>+IF(VLOOKUP(Table2[[#This Row],['#]],Table1[[#Headers],[#Data]],47,FALSE)=0,"",VLOOKUP(Table2[[#This Row],['#]],Table1[[#Headers],[#Data]],47,FALSE))</f>
        <v>5</v>
      </c>
      <c r="M59" s="48"/>
    </row>
    <row r="60" spans="1:13" ht="49.5" customHeight="1">
      <c r="A60" s="170">
        <f>'Crosswalk of SIM Measure Sets'!A63</f>
        <v>58</v>
      </c>
      <c r="B60" s="171" t="str">
        <f>IF(VLOOKUP(Table2[[#This Row],['#]],Table1[[#Headers],[#Data]],2,FALSE)=0,"",VLOOKUP(Table2[[#This Row],['#]],Table1[[#Headers],[#Data]],2,FALSE))</f>
        <v>Behavioral Health Risk Assessment Screenings</v>
      </c>
      <c r="C60" s="171" t="str">
        <f>IF(VLOOKUP(Table2[[#This Row],['#]],Table1[[#Headers],[#Data]],3,FALSE)=0,"",VLOOKUP(Table2[[#This Row],['#]],Table1[[#Headers],[#Data]],3,FALSE))</f>
        <v>NA</v>
      </c>
      <c r="D60" s="172" t="str">
        <f>IF(VLOOKUP(Table2[[#This Row],['#]],Table1[[#Headers],[#Data]],4,FALSE)=0,"",VLOOKUP(Table2[[#This Row],['#]],Table1[[#Headers],[#Data]],4,FALSE))</f>
        <v>AMA-PCPI (American Medical Association-convened Physician Consortium for Performance Improvement)</v>
      </c>
      <c r="E60" s="173" t="str">
        <f>IF(VLOOKUP(Table2[[#This Row],['#]],Table1[[#Headers],[#Data]],7,FALSE)=0,"",VLOOKUP(Table2[[#This Row],['#]],Table1[[#Headers],[#Data]],7,FALSE))</f>
        <v>Prevention</v>
      </c>
      <c r="F60" s="173" t="str">
        <f>IF(VLOOKUP(Table2[[#This Row],['#]],Table1[[#Headers],[#Data]],8,FALSE)=0,"",VLOOKUP(Table2[[#This Row],['#]],Table1[[#Headers],[#Data]],8,FALSE))</f>
        <v>Mental Health</v>
      </c>
      <c r="G60" s="173" t="str">
        <f>IF(VLOOKUP(Table2[[#This Row],['#]],Table1[[#Headers],[#Data]],9,FALSE)=0,"",VLOOKUP(Table2[[#This Row],['#]],Table1[[#Headers],[#Data]],9,FALSE))</f>
        <v>Process</v>
      </c>
      <c r="H60" s="173" t="str">
        <f>IF(VLOOKUP(Table2[[#This Row],['#]],Table1[[#Headers],[#Data]],10,FALSE)=0,"",VLOOKUP(Table2[[#This Row],['#]],Table1[[#Headers],[#Data]],10,FALSE))</f>
        <v>Adult</v>
      </c>
      <c r="I60" s="173" t="str">
        <f>IF(VLOOKUP(Table2[[#This Row],['#]],Table1[[#Headers],[#Data]],11,FALSE)=0,"",VLOOKUP(Table2[[#This Row],['#]],Table1[[#Headers],[#Data]],11,FALSE))</f>
        <v>Survey</v>
      </c>
      <c r="J60" s="174"/>
      <c r="K60" s="175" t="str">
        <f>+IF(VLOOKUP(Table2[[#This Row],['#]],Table1[[#Headers],[#Data]],16,FALSE)=0,"",VLOOKUP(Table2[[#This Row],['#]],Table1[[#Headers],[#Data]],16,FALSE))</f>
        <v/>
      </c>
      <c r="L60" s="172">
        <f>+IF(VLOOKUP(Table2[[#This Row],['#]],Table1[[#Headers],[#Data]],47,FALSE)=0,"",VLOOKUP(Table2[[#This Row],['#]],Table1[[#Headers],[#Data]],47,FALSE))</f>
        <v>2</v>
      </c>
      <c r="M60" s="48"/>
    </row>
    <row r="61" spans="1:13" ht="49.5" customHeight="1">
      <c r="A61" s="170">
        <f>'Crosswalk of SIM Measure Sets'!A64</f>
        <v>59</v>
      </c>
      <c r="B61" s="171" t="str">
        <f>IF(VLOOKUP(Table2[[#This Row],['#]],Table1[[#Headers],[#Data]],2,FALSE)=0,"",VLOOKUP(Table2[[#This Row],['#]],Table1[[#Headers],[#Data]],2,FALSE))</f>
        <v>CAHPS PCMH Survey</v>
      </c>
      <c r="C61" s="171" t="str">
        <f>IF(VLOOKUP(Table2[[#This Row],['#]],Table1[[#Headers],[#Data]],3,FALSE)=0,"",VLOOKUP(Table2[[#This Row],['#]],Table1[[#Headers],[#Data]],3,FALSE))</f>
        <v>NA</v>
      </c>
      <c r="D61" s="172" t="str">
        <f>IF(VLOOKUP(Table2[[#This Row],['#]],Table1[[#Headers],[#Data]],4,FALSE)=0,"",VLOOKUP(Table2[[#This Row],['#]],Table1[[#Headers],[#Data]],4,FALSE))</f>
        <v>National Committee for Quality Assurance</v>
      </c>
      <c r="E61" s="173" t="str">
        <f>IF(VLOOKUP(Table2[[#This Row],['#]],Table1[[#Headers],[#Data]],7,FALSE)=0,"",VLOOKUP(Table2[[#This Row],['#]],Table1[[#Headers],[#Data]],7,FALSE))</f>
        <v>NA</v>
      </c>
      <c r="F61" s="173" t="str">
        <f>IF(VLOOKUP(Table2[[#This Row],['#]],Table1[[#Headers],[#Data]],8,FALSE)=0,"",VLOOKUP(Table2[[#This Row],['#]],Table1[[#Headers],[#Data]],8,FALSE))</f>
        <v>NA</v>
      </c>
      <c r="G61" s="173" t="str">
        <f>IF(VLOOKUP(Table2[[#This Row],['#]],Table1[[#Headers],[#Data]],9,FALSE)=0,"",VLOOKUP(Table2[[#This Row],['#]],Table1[[#Headers],[#Data]],9,FALSE))</f>
        <v>Patient Experience</v>
      </c>
      <c r="H61" s="173" t="str">
        <f>IF(VLOOKUP(Table2[[#This Row],['#]],Table1[[#Headers],[#Data]],10,FALSE)=0,"",VLOOKUP(Table2[[#This Row],['#]],Table1[[#Headers],[#Data]],10,FALSE))</f>
        <v>All Ages</v>
      </c>
      <c r="I61" s="173" t="str">
        <f>IF(VLOOKUP(Table2[[#This Row],['#]],Table1[[#Headers],[#Data]],11,FALSE)=0,"",VLOOKUP(Table2[[#This Row],['#]],Table1[[#Headers],[#Data]],11,FALSE))</f>
        <v>Survey</v>
      </c>
      <c r="J61" s="174"/>
      <c r="K61" s="175" t="str">
        <f>+IF(VLOOKUP(Table2[[#This Row],['#]],Table1[[#Headers],[#Data]],16,FALSE)=0,"",VLOOKUP(Table2[[#This Row],['#]],Table1[[#Headers],[#Data]],16,FALSE))</f>
        <v/>
      </c>
      <c r="L61" s="172">
        <f>+IF(VLOOKUP(Table2[[#This Row],['#]],Table1[[#Headers],[#Data]],47,FALSE)=0,"",VLOOKUP(Table2[[#This Row],['#]],Table1[[#Headers],[#Data]],47,FALSE))</f>
        <v>3</v>
      </c>
      <c r="M61" s="48"/>
    </row>
    <row r="62" spans="1:13" ht="49.5" customHeight="1">
      <c r="A62" s="170">
        <f>'Crosswalk of SIM Measure Sets'!A65</f>
        <v>60</v>
      </c>
      <c r="B62" s="171" t="str">
        <f>IF(VLOOKUP(Table2[[#This Row],['#]],Table1[[#Headers],[#Data]],2,FALSE)=0,"",VLOOKUP(Table2[[#This Row],['#]],Table1[[#Headers],[#Data]],2,FALSE))</f>
        <v>CAHPS® Survey for Accountable Care Organizations (ACOs) Participating in Medicare Initiatives</v>
      </c>
      <c r="C62" s="171" t="str">
        <f>IF(VLOOKUP(Table2[[#This Row],['#]],Table1[[#Headers],[#Data]],3,FALSE)=0,"",VLOOKUP(Table2[[#This Row],['#]],Table1[[#Headers],[#Data]],3,FALSE))</f>
        <v>NA</v>
      </c>
      <c r="D62" s="172" t="str">
        <f>IF(VLOOKUP(Table2[[#This Row],['#]],Table1[[#Headers],[#Data]],4,FALSE)=0,"",VLOOKUP(Table2[[#This Row],['#]],Table1[[#Headers],[#Data]],4,FALSE))</f>
        <v>Agency for Healthcare Research and Quality - Consumer Assessment of Healthcare Providers &amp; Systems</v>
      </c>
      <c r="E62" s="173" t="str">
        <f>IF(VLOOKUP(Table2[[#This Row],['#]],Table1[[#Headers],[#Data]],7,FALSE)=0,"",VLOOKUP(Table2[[#This Row],['#]],Table1[[#Headers],[#Data]],7,FALSE))</f>
        <v>NA</v>
      </c>
      <c r="F62" s="173" t="str">
        <f>IF(VLOOKUP(Table2[[#This Row],['#]],Table1[[#Headers],[#Data]],8,FALSE)=0,"",VLOOKUP(Table2[[#This Row],['#]],Table1[[#Headers],[#Data]],8,FALSE))</f>
        <v>NA</v>
      </c>
      <c r="G62" s="173" t="str">
        <f>IF(VLOOKUP(Table2[[#This Row],['#]],Table1[[#Headers],[#Data]],9,FALSE)=0,"",VLOOKUP(Table2[[#This Row],['#]],Table1[[#Headers],[#Data]],9,FALSE))</f>
        <v>Patient Experience</v>
      </c>
      <c r="H62" s="173" t="str">
        <f>IF(VLOOKUP(Table2[[#This Row],['#]],Table1[[#Headers],[#Data]],10,FALSE)=0,"",VLOOKUP(Table2[[#This Row],['#]],Table1[[#Headers],[#Data]],10,FALSE))</f>
        <v>NA</v>
      </c>
      <c r="I62" s="173" t="str">
        <f>IF(VLOOKUP(Table2[[#This Row],['#]],Table1[[#Headers],[#Data]],11,FALSE)=0,"",VLOOKUP(Table2[[#This Row],['#]],Table1[[#Headers],[#Data]],11,FALSE))</f>
        <v>Survey</v>
      </c>
      <c r="J62" s="174"/>
      <c r="K62" s="175" t="str">
        <f>+IF(VLOOKUP(Table2[[#This Row],['#]],Table1[[#Headers],[#Data]],16,FALSE)=0,"",VLOOKUP(Table2[[#This Row],['#]],Table1[[#Headers],[#Data]],16,FALSE))</f>
        <v/>
      </c>
      <c r="L62" s="172">
        <f>+IF(VLOOKUP(Table2[[#This Row],['#]],Table1[[#Headers],[#Data]],47,FALSE)=0,"",VLOOKUP(Table2[[#This Row],['#]],Table1[[#Headers],[#Data]],47,FALSE))</f>
        <v>2</v>
      </c>
      <c r="M62" s="48"/>
    </row>
    <row r="63" spans="1:13" ht="49.5" customHeight="1">
      <c r="A63" s="170">
        <f>'Crosswalk of SIM Measure Sets'!A66</f>
        <v>61</v>
      </c>
      <c r="B63" s="171" t="str">
        <f>IF(VLOOKUP(Table2[[#This Row],['#]],Table1[[#Headers],[#Data]],2,FALSE)=0,"",VLOOKUP(Table2[[#This Row],['#]],Table1[[#Headers],[#Data]],2,FALSE))</f>
        <v>Cesarean Section Delivery Rate</v>
      </c>
      <c r="C63" s="171" t="str">
        <f>IF(VLOOKUP(Table2[[#This Row],['#]],Table1[[#Headers],[#Data]],3,FALSE)=0,"",VLOOKUP(Table2[[#This Row],['#]],Table1[[#Headers],[#Data]],3,FALSE))</f>
        <v>NA</v>
      </c>
      <c r="D63" s="172" t="str">
        <f>IF(VLOOKUP(Table2[[#This Row],['#]],Table1[[#Headers],[#Data]],4,FALSE)=0,"",VLOOKUP(Table2[[#This Row],['#]],Table1[[#Headers],[#Data]],4,FALSE))</f>
        <v>NPIC</v>
      </c>
      <c r="E63" s="173" t="str">
        <f>IF(VLOOKUP(Table2[[#This Row],['#]],Table1[[#Headers],[#Data]],7,FALSE)=0,"",VLOOKUP(Table2[[#This Row],['#]],Table1[[#Headers],[#Data]],7,FALSE))</f>
        <v>Acute Care</v>
      </c>
      <c r="F63" s="173" t="str">
        <f>IF(VLOOKUP(Table2[[#This Row],['#]],Table1[[#Headers],[#Data]],8,FALSE)=0,"",VLOOKUP(Table2[[#This Row],['#]],Table1[[#Headers],[#Data]],8,FALSE))</f>
        <v>Pregnancy</v>
      </c>
      <c r="G63" s="173" t="str">
        <f>IF(VLOOKUP(Table2[[#This Row],['#]],Table1[[#Headers],[#Data]],9,FALSE)=0,"",VLOOKUP(Table2[[#This Row],['#]],Table1[[#Headers],[#Data]],9,FALSE))</f>
        <v>Outcome</v>
      </c>
      <c r="H63" s="173" t="str">
        <f>IF(VLOOKUP(Table2[[#This Row],['#]],Table1[[#Headers],[#Data]],10,FALSE)=0,"",VLOOKUP(Table2[[#This Row],['#]],Table1[[#Headers],[#Data]],10,FALSE))</f>
        <v>Adult</v>
      </c>
      <c r="I63" s="173" t="str">
        <f>IF(VLOOKUP(Table2[[#This Row],['#]],Table1[[#Headers],[#Data]],11,FALSE)=0,"",VLOOKUP(Table2[[#This Row],['#]],Table1[[#Headers],[#Data]],11,FALSE))</f>
        <v>Claims</v>
      </c>
      <c r="J63" s="174"/>
      <c r="K63" s="175" t="str">
        <f>+IF(VLOOKUP(Table2[[#This Row],['#]],Table1[[#Headers],[#Data]],16,FALSE)=0,"",VLOOKUP(Table2[[#This Row],['#]],Table1[[#Headers],[#Data]],16,FALSE))</f>
        <v/>
      </c>
      <c r="L63" s="172">
        <f>+IF(VLOOKUP(Table2[[#This Row],['#]],Table1[[#Headers],[#Data]],47,FALSE)=0,"",VLOOKUP(Table2[[#This Row],['#]],Table1[[#Headers],[#Data]],47,FALSE))</f>
        <v>1</v>
      </c>
      <c r="M63" s="48"/>
    </row>
    <row r="64" spans="1:13" ht="49.5" customHeight="1">
      <c r="A64" s="170">
        <f>'Crosswalk of SIM Measure Sets'!A67</f>
        <v>62</v>
      </c>
      <c r="B64" s="171" t="str">
        <f>IF(VLOOKUP(Table2[[#This Row],['#]],Table1[[#Headers],[#Data]],2,FALSE)=0,"",VLOOKUP(Table2[[#This Row],['#]],Table1[[#Headers],[#Data]],2,FALSE))</f>
        <v>Depression Remission or Response for Adolescents and Adults (DRR)</v>
      </c>
      <c r="C64" s="171" t="str">
        <f>IF(VLOOKUP(Table2[[#This Row],['#]],Table1[[#Headers],[#Data]],3,FALSE)=0,"",VLOOKUP(Table2[[#This Row],['#]],Table1[[#Headers],[#Data]],3,FALSE))</f>
        <v>NA</v>
      </c>
      <c r="D64" s="172" t="str">
        <f>IF(VLOOKUP(Table2[[#This Row],['#]],Table1[[#Headers],[#Data]],4,FALSE)=0,"",VLOOKUP(Table2[[#This Row],['#]],Table1[[#Headers],[#Data]],4,FALSE))</f>
        <v>National Committee for Quality Assurance</v>
      </c>
      <c r="E64" s="173" t="str">
        <f>IF(VLOOKUP(Table2[[#This Row],['#]],Table1[[#Headers],[#Data]],7,FALSE)=0,"",VLOOKUP(Table2[[#This Row],['#]],Table1[[#Headers],[#Data]],7,FALSE))</f>
        <v>Acute Care</v>
      </c>
      <c r="F64" s="173" t="str">
        <f>IF(VLOOKUP(Table2[[#This Row],['#]],Table1[[#Headers],[#Data]],8,FALSE)=0,"",VLOOKUP(Table2[[#This Row],['#]],Table1[[#Headers],[#Data]],8,FALSE))</f>
        <v>Mental Health</v>
      </c>
      <c r="G64" s="173" t="str">
        <f>IF(VLOOKUP(Table2[[#This Row],['#]],Table1[[#Headers],[#Data]],9,FALSE)=0,"",VLOOKUP(Table2[[#This Row],['#]],Table1[[#Headers],[#Data]],9,FALSE))</f>
        <v>Outcome</v>
      </c>
      <c r="H64" s="173" t="str">
        <f>IF(VLOOKUP(Table2[[#This Row],['#]],Table1[[#Headers],[#Data]],10,FALSE)=0,"",VLOOKUP(Table2[[#This Row],['#]],Table1[[#Headers],[#Data]],10,FALSE))</f>
        <v>All Ages</v>
      </c>
      <c r="I64" s="173" t="str">
        <f>IF(VLOOKUP(Table2[[#This Row],['#]],Table1[[#Headers],[#Data]],11,FALSE)=0,"",VLOOKUP(Table2[[#This Row],['#]],Table1[[#Headers],[#Data]],11,FALSE))</f>
        <v>Electronic Clinical Data Systems</v>
      </c>
      <c r="J64" s="174"/>
      <c r="K64" s="175" t="str">
        <f>+IF(VLOOKUP(Table2[[#This Row],['#]],Table1[[#Headers],[#Data]],16,FALSE)=0,"",VLOOKUP(Table2[[#This Row],['#]],Table1[[#Headers],[#Data]],16,FALSE))</f>
        <v/>
      </c>
      <c r="L64" s="172">
        <f>+IF(VLOOKUP(Table2[[#This Row],['#]],Table1[[#Headers],[#Data]],47,FALSE)=0,"",VLOOKUP(Table2[[#This Row],['#]],Table1[[#Headers],[#Data]],47,FALSE))</f>
        <v>3</v>
      </c>
      <c r="M64" s="48"/>
    </row>
    <row r="65" spans="1:13" ht="49.5" customHeight="1">
      <c r="A65" s="170">
        <f>'Crosswalk of SIM Measure Sets'!A68</f>
        <v>63</v>
      </c>
      <c r="B65" s="171" t="str">
        <f>IF(VLOOKUP(Table2[[#This Row],['#]],Table1[[#Headers],[#Data]],2,FALSE)=0,"",VLOOKUP(Table2[[#This Row],['#]],Table1[[#Headers],[#Data]],2,FALSE))</f>
        <v>Depression Screening (Postpartum Care)</v>
      </c>
      <c r="C65" s="171" t="str">
        <f>IF(VLOOKUP(Table2[[#This Row],['#]],Table1[[#Headers],[#Data]],3,FALSE)=0,"",VLOOKUP(Table2[[#This Row],['#]],Table1[[#Headers],[#Data]],3,FALSE))</f>
        <v>NA</v>
      </c>
      <c r="D65" s="172" t="str">
        <f>IF(VLOOKUP(Table2[[#This Row],['#]],Table1[[#Headers],[#Data]],4,FALSE)=0,"",VLOOKUP(Table2[[#This Row],['#]],Table1[[#Headers],[#Data]],4,FALSE))</f>
        <v>Women &amp; Infants Hospital</v>
      </c>
      <c r="E65" s="173" t="str">
        <f>IF(VLOOKUP(Table2[[#This Row],['#]],Table1[[#Headers],[#Data]],7,FALSE)=0,"",VLOOKUP(Table2[[#This Row],['#]],Table1[[#Headers],[#Data]],7,FALSE))</f>
        <v>Prevention</v>
      </c>
      <c r="F65" s="173" t="str">
        <f>IF(VLOOKUP(Table2[[#This Row],['#]],Table1[[#Headers],[#Data]],8,FALSE)=0,"",VLOOKUP(Table2[[#This Row],['#]],Table1[[#Headers],[#Data]],8,FALSE))</f>
        <v>Pregnancy</v>
      </c>
      <c r="G65" s="173" t="str">
        <f>IF(VLOOKUP(Table2[[#This Row],['#]],Table1[[#Headers],[#Data]],9,FALSE)=0,"",VLOOKUP(Table2[[#This Row],['#]],Table1[[#Headers],[#Data]],9,FALSE))</f>
        <v>Process</v>
      </c>
      <c r="H65" s="173" t="str">
        <f>IF(VLOOKUP(Table2[[#This Row],['#]],Table1[[#Headers],[#Data]],10,FALSE)=0,"",VLOOKUP(Table2[[#This Row],['#]],Table1[[#Headers],[#Data]],10,FALSE))</f>
        <v>Adult</v>
      </c>
      <c r="I65" s="173" t="str">
        <f>IF(VLOOKUP(Table2[[#This Row],['#]],Table1[[#Headers],[#Data]],11,FALSE)=0,"",VLOOKUP(Table2[[#This Row],['#]],Table1[[#Headers],[#Data]],11,FALSE))</f>
        <v>Claims/ Clinical Data</v>
      </c>
      <c r="J65" s="174"/>
      <c r="K65" s="175" t="str">
        <f>+IF(VLOOKUP(Table2[[#This Row],['#]],Table1[[#Headers],[#Data]],16,FALSE)=0,"",VLOOKUP(Table2[[#This Row],['#]],Table1[[#Headers],[#Data]],16,FALSE))</f>
        <v/>
      </c>
      <c r="L65" s="172">
        <f>+IF(VLOOKUP(Table2[[#This Row],['#]],Table1[[#Headers],[#Data]],47,FALSE)=0,"",VLOOKUP(Table2[[#This Row],['#]],Table1[[#Headers],[#Data]],47,FALSE))</f>
        <v>1</v>
      </c>
      <c r="M65" s="48"/>
    </row>
    <row r="66" spans="1:13" ht="49.5" customHeight="1">
      <c r="A66" s="170">
        <f>'Crosswalk of SIM Measure Sets'!A69</f>
        <v>64</v>
      </c>
      <c r="B66" s="171" t="str">
        <f>IF(VLOOKUP(Table2[[#This Row],['#]],Table1[[#Headers],[#Data]],2,FALSE)=0,"",VLOOKUP(Table2[[#This Row],['#]],Table1[[#Headers],[#Data]],2,FALSE))</f>
        <v>Follow-Up After Emergency Department Visit for Mental Illness (FUM)</v>
      </c>
      <c r="C66" s="171" t="str">
        <f>IF(VLOOKUP(Table2[[#This Row],['#]],Table1[[#Headers],[#Data]],3,FALSE)=0,"",VLOOKUP(Table2[[#This Row],['#]],Table1[[#Headers],[#Data]],3,FALSE))</f>
        <v>NA</v>
      </c>
      <c r="D66" s="172" t="str">
        <f>IF(VLOOKUP(Table2[[#This Row],['#]],Table1[[#Headers],[#Data]],4,FALSE)=0,"",VLOOKUP(Table2[[#This Row],['#]],Table1[[#Headers],[#Data]],4,FALSE))</f>
        <v>National Committee for Quality Assurance</v>
      </c>
      <c r="E66" s="173" t="str">
        <f>IF(VLOOKUP(Table2[[#This Row],['#]],Table1[[#Headers],[#Data]],7,FALSE)=0,"",VLOOKUP(Table2[[#This Row],['#]],Table1[[#Headers],[#Data]],7,FALSE))</f>
        <v>Hospital</v>
      </c>
      <c r="F66" s="173" t="str">
        <f>IF(VLOOKUP(Table2[[#This Row],['#]],Table1[[#Headers],[#Data]],8,FALSE)=0,"",VLOOKUP(Table2[[#This Row],['#]],Table1[[#Headers],[#Data]],8,FALSE))</f>
        <v>Emergency Care</v>
      </c>
      <c r="G66" s="173" t="str">
        <f>IF(VLOOKUP(Table2[[#This Row],['#]],Table1[[#Headers],[#Data]],9,FALSE)=0,"",VLOOKUP(Table2[[#This Row],['#]],Table1[[#Headers],[#Data]],9,FALSE))</f>
        <v>Process</v>
      </c>
      <c r="H66" s="173" t="str">
        <f>IF(VLOOKUP(Table2[[#This Row],['#]],Table1[[#Headers],[#Data]],10,FALSE)=0,"",VLOOKUP(Table2[[#This Row],['#]],Table1[[#Headers],[#Data]],10,FALSE))</f>
        <v>All Ages</v>
      </c>
      <c r="I66" s="173" t="str">
        <f>IF(VLOOKUP(Table2[[#This Row],['#]],Table1[[#Headers],[#Data]],11,FALSE)=0,"",VLOOKUP(Table2[[#This Row],['#]],Table1[[#Headers],[#Data]],11,FALSE))</f>
        <v>Claims</v>
      </c>
      <c r="J66" s="174"/>
      <c r="K66" s="175" t="str">
        <f>+IF(VLOOKUP(Table2[[#This Row],['#]],Table1[[#Headers],[#Data]],16,FALSE)=0,"",VLOOKUP(Table2[[#This Row],['#]],Table1[[#Headers],[#Data]],16,FALSE))</f>
        <v/>
      </c>
      <c r="L66" s="172">
        <f>+IF(VLOOKUP(Table2[[#This Row],['#]],Table1[[#Headers],[#Data]],47,FALSE)=0,"",VLOOKUP(Table2[[#This Row],['#]],Table1[[#Headers],[#Data]],47,FALSE))</f>
        <v>3</v>
      </c>
      <c r="M66" s="48"/>
    </row>
    <row r="67" spans="1:13" ht="49.5" customHeight="1">
      <c r="A67" s="170">
        <f>'Crosswalk of SIM Measure Sets'!A70</f>
        <v>65</v>
      </c>
      <c r="B67" s="171" t="str">
        <f>IF(VLOOKUP(Table2[[#This Row],['#]],Table1[[#Headers],[#Data]],2,FALSE)=0,"",VLOOKUP(Table2[[#This Row],['#]],Table1[[#Headers],[#Data]],2,FALSE))</f>
        <v>Follow-Up After Emergency Department Visit for Mental Illness and Alcohol and Other Drug Dependence (FUA)</v>
      </c>
      <c r="C67" s="171" t="str">
        <f>IF(VLOOKUP(Table2[[#This Row],['#]],Table1[[#Headers],[#Data]],3,FALSE)=0,"",VLOOKUP(Table2[[#This Row],['#]],Table1[[#Headers],[#Data]],3,FALSE))</f>
        <v>NA</v>
      </c>
      <c r="D67" s="172" t="str">
        <f>IF(VLOOKUP(Table2[[#This Row],['#]],Table1[[#Headers],[#Data]],4,FALSE)=0,"",VLOOKUP(Table2[[#This Row],['#]],Table1[[#Headers],[#Data]],4,FALSE))</f>
        <v>National Committee for Quality Assurance</v>
      </c>
      <c r="E67" s="173" t="str">
        <f>IF(VLOOKUP(Table2[[#This Row],['#]],Table1[[#Headers],[#Data]],7,FALSE)=0,"",VLOOKUP(Table2[[#This Row],['#]],Table1[[#Headers],[#Data]],7,FALSE))</f>
        <v>Hospital</v>
      </c>
      <c r="F67" s="173" t="str">
        <f>IF(VLOOKUP(Table2[[#This Row],['#]],Table1[[#Headers],[#Data]],8,FALSE)=0,"",VLOOKUP(Table2[[#This Row],['#]],Table1[[#Headers],[#Data]],8,FALSE))</f>
        <v>Emergency Care</v>
      </c>
      <c r="G67" s="173" t="str">
        <f>IF(VLOOKUP(Table2[[#This Row],['#]],Table1[[#Headers],[#Data]],9,FALSE)=0,"",VLOOKUP(Table2[[#This Row],['#]],Table1[[#Headers],[#Data]],9,FALSE))</f>
        <v>Process</v>
      </c>
      <c r="H67" s="173" t="str">
        <f>IF(VLOOKUP(Table2[[#This Row],['#]],Table1[[#Headers],[#Data]],10,FALSE)=0,"",VLOOKUP(Table2[[#This Row],['#]],Table1[[#Headers],[#Data]],10,FALSE))</f>
        <v>All Ages</v>
      </c>
      <c r="I67" s="173" t="str">
        <f>IF(VLOOKUP(Table2[[#This Row],['#]],Table1[[#Headers],[#Data]],11,FALSE)=0,"",VLOOKUP(Table2[[#This Row],['#]],Table1[[#Headers],[#Data]],11,FALSE))</f>
        <v>Claims</v>
      </c>
      <c r="J67" s="174"/>
      <c r="K67" s="175" t="str">
        <f>+IF(VLOOKUP(Table2[[#This Row],['#]],Table1[[#Headers],[#Data]],16,FALSE)=0,"",VLOOKUP(Table2[[#This Row],['#]],Table1[[#Headers],[#Data]],16,FALSE))</f>
        <v/>
      </c>
      <c r="L67" s="172">
        <f>+IF(VLOOKUP(Table2[[#This Row],['#]],Table1[[#Headers],[#Data]],47,FALSE)=0,"",VLOOKUP(Table2[[#This Row],['#]],Table1[[#Headers],[#Data]],47,FALSE))</f>
        <v>3</v>
      </c>
      <c r="M67" s="48"/>
    </row>
    <row r="68" spans="1:13" ht="49.5" customHeight="1">
      <c r="A68" s="170">
        <f>'Crosswalk of SIM Measure Sets'!A71</f>
        <v>66</v>
      </c>
      <c r="B68" s="171" t="str">
        <f>IF(VLOOKUP(Table2[[#This Row],['#]],Table1[[#Headers],[#Data]],2,FALSE)=0,"",VLOOKUP(Table2[[#This Row],['#]],Table1[[#Headers],[#Data]],2,FALSE))</f>
        <v>Inpatient Utilization—General Hospital/Acute Care</v>
      </c>
      <c r="C68" s="171" t="str">
        <f>IF(VLOOKUP(Table2[[#This Row],['#]],Table1[[#Headers],[#Data]],3,FALSE)=0,"",VLOOKUP(Table2[[#This Row],['#]],Table1[[#Headers],[#Data]],3,FALSE))</f>
        <v>NA</v>
      </c>
      <c r="D68" s="172" t="str">
        <f>IF(VLOOKUP(Table2[[#This Row],['#]],Table1[[#Headers],[#Data]],4,FALSE)=0,"",VLOOKUP(Table2[[#This Row],['#]],Table1[[#Headers],[#Data]],4,FALSE))</f>
        <v>National Committee for Quality Assurance</v>
      </c>
      <c r="E68" s="173" t="str">
        <f>IF(VLOOKUP(Table2[[#This Row],['#]],Table1[[#Headers],[#Data]],7,FALSE)=0,"",VLOOKUP(Table2[[#This Row],['#]],Table1[[#Headers],[#Data]],7,FALSE))</f>
        <v>Population Health</v>
      </c>
      <c r="F68" s="173" t="str">
        <f>IF(VLOOKUP(Table2[[#This Row],['#]],Table1[[#Headers],[#Data]],8,FALSE)=0,"",VLOOKUP(Table2[[#This Row],['#]],Table1[[#Headers],[#Data]],8,FALSE))</f>
        <v>NA</v>
      </c>
      <c r="G68" s="173" t="str">
        <f>IF(VLOOKUP(Table2[[#This Row],['#]],Table1[[#Headers],[#Data]],9,FALSE)=0,"",VLOOKUP(Table2[[#This Row],['#]],Table1[[#Headers],[#Data]],9,FALSE))</f>
        <v>Cost/ Resource Use</v>
      </c>
      <c r="H68" s="173" t="str">
        <f>IF(VLOOKUP(Table2[[#This Row],['#]],Table1[[#Headers],[#Data]],10,FALSE)=0,"",VLOOKUP(Table2[[#This Row],['#]],Table1[[#Headers],[#Data]],10,FALSE))</f>
        <v>Adult</v>
      </c>
      <c r="I68" s="173" t="str">
        <f>IF(VLOOKUP(Table2[[#This Row],['#]],Table1[[#Headers],[#Data]],11,FALSE)=0,"",VLOOKUP(Table2[[#This Row],['#]],Table1[[#Headers],[#Data]],11,FALSE))</f>
        <v>Clinical Data</v>
      </c>
      <c r="J68" s="174"/>
      <c r="K68" s="175" t="str">
        <f>+IF(VLOOKUP(Table2[[#This Row],['#]],Table1[[#Headers],[#Data]],16,FALSE)=0,"",VLOOKUP(Table2[[#This Row],['#]],Table1[[#Headers],[#Data]],16,FALSE))</f>
        <v/>
      </c>
      <c r="L68" s="172">
        <f>+IF(VLOOKUP(Table2[[#This Row],['#]],Table1[[#Headers],[#Data]],47,FALSE)=0,"",VLOOKUP(Table2[[#This Row],['#]],Table1[[#Headers],[#Data]],47,FALSE))</f>
        <v>2</v>
      </c>
      <c r="M68" s="48"/>
    </row>
    <row r="69" spans="1:13" ht="49.5" customHeight="1">
      <c r="A69" s="170">
        <f>'Crosswalk of SIM Measure Sets'!A72</f>
        <v>67</v>
      </c>
      <c r="B69" s="171" t="str">
        <f>IF(VLOOKUP(Table2[[#This Row],['#]],Table1[[#Headers],[#Data]],2,FALSE)=0,"",VLOOKUP(Table2[[#This Row],['#]],Table1[[#Headers],[#Data]],2,FALSE))</f>
        <v>Interpregnancy Interval (Contraceptive) Counseling</v>
      </c>
      <c r="C69" s="171" t="str">
        <f>IF(VLOOKUP(Table2[[#This Row],['#]],Table1[[#Headers],[#Data]],3,FALSE)=0,"",VLOOKUP(Table2[[#This Row],['#]],Table1[[#Headers],[#Data]],3,FALSE))</f>
        <v>NA</v>
      </c>
      <c r="D69" s="172" t="str">
        <f>IF(VLOOKUP(Table2[[#This Row],['#]],Table1[[#Headers],[#Data]],4,FALSE)=0,"",VLOOKUP(Table2[[#This Row],['#]],Table1[[#Headers],[#Data]],4,FALSE))</f>
        <v>Women &amp; Infants Hospital</v>
      </c>
      <c r="E69" s="173" t="str">
        <f>IF(VLOOKUP(Table2[[#This Row],['#]],Table1[[#Headers],[#Data]],7,FALSE)=0,"",VLOOKUP(Table2[[#This Row],['#]],Table1[[#Headers],[#Data]],7,FALSE))</f>
        <v>Prevention</v>
      </c>
      <c r="F69" s="173" t="str">
        <f>IF(VLOOKUP(Table2[[#This Row],['#]],Table1[[#Headers],[#Data]],8,FALSE)=0,"",VLOOKUP(Table2[[#This Row],['#]],Table1[[#Headers],[#Data]],8,FALSE))</f>
        <v>Pregnancy</v>
      </c>
      <c r="G69" s="173" t="str">
        <f>IF(VLOOKUP(Table2[[#This Row],['#]],Table1[[#Headers],[#Data]],9,FALSE)=0,"",VLOOKUP(Table2[[#This Row],['#]],Table1[[#Headers],[#Data]],9,FALSE))</f>
        <v>Process</v>
      </c>
      <c r="H69" s="173" t="str">
        <f>IF(VLOOKUP(Table2[[#This Row],['#]],Table1[[#Headers],[#Data]],10,FALSE)=0,"",VLOOKUP(Table2[[#This Row],['#]],Table1[[#Headers],[#Data]],10,FALSE))</f>
        <v>Adult</v>
      </c>
      <c r="I69" s="173" t="str">
        <f>IF(VLOOKUP(Table2[[#This Row],['#]],Table1[[#Headers],[#Data]],11,FALSE)=0,"",VLOOKUP(Table2[[#This Row],['#]],Table1[[#Headers],[#Data]],11,FALSE))</f>
        <v>Claims/ Clinical Data</v>
      </c>
      <c r="J69" s="174"/>
      <c r="K69" s="175" t="str">
        <f>+IF(VLOOKUP(Table2[[#This Row],['#]],Table1[[#Headers],[#Data]],16,FALSE)=0,"",VLOOKUP(Table2[[#This Row],['#]],Table1[[#Headers],[#Data]],16,FALSE))</f>
        <v/>
      </c>
      <c r="L69" s="172">
        <f>+IF(VLOOKUP(Table2[[#This Row],['#]],Table1[[#Headers],[#Data]],47,FALSE)=0,"",VLOOKUP(Table2[[#This Row],['#]],Table1[[#Headers],[#Data]],47,FALSE))</f>
        <v>1</v>
      </c>
      <c r="M69" s="48"/>
    </row>
    <row r="70" spans="1:13" ht="49.5" customHeight="1">
      <c r="A70" s="170">
        <f>'Crosswalk of SIM Measure Sets'!A73</f>
        <v>68</v>
      </c>
      <c r="B70" s="171" t="str">
        <f>IF(VLOOKUP(Table2[[#This Row],['#]],Table1[[#Headers],[#Data]],2,FALSE)=0,"",VLOOKUP(Table2[[#This Row],['#]],Table1[[#Headers],[#Data]],2,FALSE))</f>
        <v>Lead Screening in Children</v>
      </c>
      <c r="C70" s="171" t="str">
        <f>IF(VLOOKUP(Table2[[#This Row],['#]],Table1[[#Headers],[#Data]],3,FALSE)=0,"",VLOOKUP(Table2[[#This Row],['#]],Table1[[#Headers],[#Data]],3,FALSE))</f>
        <v>NA</v>
      </c>
      <c r="D70" s="172" t="str">
        <f>IF(VLOOKUP(Table2[[#This Row],['#]],Table1[[#Headers],[#Data]],4,FALSE)=0,"",VLOOKUP(Table2[[#This Row],['#]],Table1[[#Headers],[#Data]],4,FALSE))</f>
        <v>National Committee for Quality Assurance</v>
      </c>
      <c r="E70" s="173" t="str">
        <f>IF(VLOOKUP(Table2[[#This Row],['#]],Table1[[#Headers],[#Data]],7,FALSE)=0,"",VLOOKUP(Table2[[#This Row],['#]],Table1[[#Headers],[#Data]],7,FALSE))</f>
        <v>Prevention</v>
      </c>
      <c r="F70" s="173" t="str">
        <f>IF(VLOOKUP(Table2[[#This Row],['#]],Table1[[#Headers],[#Data]],8,FALSE)=0,"",VLOOKUP(Table2[[#This Row],['#]],Table1[[#Headers],[#Data]],8,FALSE))</f>
        <v>NA</v>
      </c>
      <c r="G70" s="173" t="str">
        <f>IF(VLOOKUP(Table2[[#This Row],['#]],Table1[[#Headers],[#Data]],9,FALSE)=0,"",VLOOKUP(Table2[[#This Row],['#]],Table1[[#Headers],[#Data]],9,FALSE))</f>
        <v>Process</v>
      </c>
      <c r="H70" s="173" t="str">
        <f>IF(VLOOKUP(Table2[[#This Row],['#]],Table1[[#Headers],[#Data]],10,FALSE)=0,"",VLOOKUP(Table2[[#This Row],['#]],Table1[[#Headers],[#Data]],10,FALSE))</f>
        <v>Pediatric</v>
      </c>
      <c r="I70" s="173" t="str">
        <f>IF(VLOOKUP(Table2[[#This Row],['#]],Table1[[#Headers],[#Data]],11,FALSE)=0,"",VLOOKUP(Table2[[#This Row],['#]],Table1[[#Headers],[#Data]],11,FALSE))</f>
        <v>Claims</v>
      </c>
      <c r="J70" s="174"/>
      <c r="K70" s="175" t="str">
        <f>+IF(VLOOKUP(Table2[[#This Row],['#]],Table1[[#Headers],[#Data]],16,FALSE)=0,"",VLOOKUP(Table2[[#This Row],['#]],Table1[[#Headers],[#Data]],16,FALSE))</f>
        <v/>
      </c>
      <c r="L70" s="172">
        <f>+IF(VLOOKUP(Table2[[#This Row],['#]],Table1[[#Headers],[#Data]],47,FALSE)=0,"",VLOOKUP(Table2[[#This Row],['#]],Table1[[#Headers],[#Data]],47,FALSE))</f>
        <v>2</v>
      </c>
      <c r="M70" s="48"/>
    </row>
    <row r="71" spans="1:13" ht="49.5" customHeight="1">
      <c r="A71" s="170">
        <f>'Crosswalk of SIM Measure Sets'!A74</f>
        <v>69</v>
      </c>
      <c r="B71" s="171" t="str">
        <f>IF(VLOOKUP(Table2[[#This Row],['#]],Table1[[#Headers],[#Data]],2,FALSE)=0,"",VLOOKUP(Table2[[#This Row],['#]],Table1[[#Headers],[#Data]],2,FALSE))</f>
        <v>Maternity Care: Post-Partum Follow-Up and Care Coordination</v>
      </c>
      <c r="C71" s="171" t="str">
        <f>IF(VLOOKUP(Table2[[#This Row],['#]],Table1[[#Headers],[#Data]],3,FALSE)=0,"",VLOOKUP(Table2[[#This Row],['#]],Table1[[#Headers],[#Data]],3,FALSE))</f>
        <v>NA</v>
      </c>
      <c r="D71" s="172" t="str">
        <f>IF(VLOOKUP(Table2[[#This Row],['#]],Table1[[#Headers],[#Data]],4,FALSE)=0,"",VLOOKUP(Table2[[#This Row],['#]],Table1[[#Headers],[#Data]],4,FALSE))</f>
        <v>AMA-PCPI (American Medical Association-convened Physician Consortium for Performance Improvement)</v>
      </c>
      <c r="E71" s="173" t="str">
        <f>IF(VLOOKUP(Table2[[#This Row],['#]],Table1[[#Headers],[#Data]],7,FALSE)=0,"",VLOOKUP(Table2[[#This Row],['#]],Table1[[#Headers],[#Data]],7,FALSE))</f>
        <v>Prevention</v>
      </c>
      <c r="F71" s="173" t="str">
        <f>IF(VLOOKUP(Table2[[#This Row],['#]],Table1[[#Headers],[#Data]],8,FALSE)=0,"",VLOOKUP(Table2[[#This Row],['#]],Table1[[#Headers],[#Data]],8,FALSE))</f>
        <v>Pregnancy</v>
      </c>
      <c r="G71" s="173" t="str">
        <f>IF(VLOOKUP(Table2[[#This Row],['#]],Table1[[#Headers],[#Data]],9,FALSE)=0,"",VLOOKUP(Table2[[#This Row],['#]],Table1[[#Headers],[#Data]],9,FALSE))</f>
        <v>Process</v>
      </c>
      <c r="H71" s="173" t="str">
        <f>IF(VLOOKUP(Table2[[#This Row],['#]],Table1[[#Headers],[#Data]],10,FALSE)=0,"",VLOOKUP(Table2[[#This Row],['#]],Table1[[#Headers],[#Data]],10,FALSE))</f>
        <v>Adult</v>
      </c>
      <c r="I71" s="173" t="str">
        <f>IF(VLOOKUP(Table2[[#This Row],['#]],Table1[[#Headers],[#Data]],11,FALSE)=0,"",VLOOKUP(Table2[[#This Row],['#]],Table1[[#Headers],[#Data]],11,FALSE))</f>
        <v>Claims/ Clinical Data</v>
      </c>
      <c r="J71" s="174"/>
      <c r="K71" s="175" t="str">
        <f>+IF(VLOOKUP(Table2[[#This Row],['#]],Table1[[#Headers],[#Data]],16,FALSE)=0,"",VLOOKUP(Table2[[#This Row],['#]],Table1[[#Headers],[#Data]],16,FALSE))</f>
        <v/>
      </c>
      <c r="L71" s="172">
        <f>+IF(VLOOKUP(Table2[[#This Row],['#]],Table1[[#Headers],[#Data]],47,FALSE)=0,"",VLOOKUP(Table2[[#This Row],['#]],Table1[[#Headers],[#Data]],47,FALSE))</f>
        <v>1</v>
      </c>
      <c r="M71" s="48"/>
    </row>
    <row r="72" spans="1:13" ht="49.5" customHeight="1">
      <c r="A72" s="170">
        <f>'Crosswalk of SIM Measure Sets'!A75</f>
        <v>70</v>
      </c>
      <c r="B72" s="171" t="str">
        <f>IF(VLOOKUP(Table2[[#This Row],['#]],Table1[[#Headers],[#Data]],2,FALSE)=0,"",VLOOKUP(Table2[[#This Row],['#]],Table1[[#Headers],[#Data]],2,FALSE))</f>
        <v>Patient-Informed Feedback; On Track System</v>
      </c>
      <c r="C72" s="171" t="str">
        <f>IF(VLOOKUP(Table2[[#This Row],['#]],Table1[[#Headers],[#Data]],3,FALSE)=0,"",VLOOKUP(Table2[[#This Row],['#]],Table1[[#Headers],[#Data]],3,FALSE))</f>
        <v>NA</v>
      </c>
      <c r="D72" s="172" t="str">
        <f>IF(VLOOKUP(Table2[[#This Row],['#]],Table1[[#Headers],[#Data]],4,FALSE)=0,"",VLOOKUP(Table2[[#This Row],['#]],Table1[[#Headers],[#Data]],4,FALSE))</f>
        <v>Blue Cross Blue Shield of Rhode Island</v>
      </c>
      <c r="E72" s="173" t="str">
        <f>IF(VLOOKUP(Table2[[#This Row],['#]],Table1[[#Headers],[#Data]],7,FALSE)=0,"",VLOOKUP(Table2[[#This Row],['#]],Table1[[#Headers],[#Data]],7,FALSE))</f>
        <v>NA</v>
      </c>
      <c r="F72" s="173" t="str">
        <f>IF(VLOOKUP(Table2[[#This Row],['#]],Table1[[#Headers],[#Data]],8,FALSE)=0,"",VLOOKUP(Table2[[#This Row],['#]],Table1[[#Headers],[#Data]],8,FALSE))</f>
        <v>Mental Health</v>
      </c>
      <c r="G72" s="173" t="str">
        <f>IF(VLOOKUP(Table2[[#This Row],['#]],Table1[[#Headers],[#Data]],9,FALSE)=0,"",VLOOKUP(Table2[[#This Row],['#]],Table1[[#Headers],[#Data]],9,FALSE))</f>
        <v>Patient Experience</v>
      </c>
      <c r="H72" s="173" t="str">
        <f>IF(VLOOKUP(Table2[[#This Row],['#]],Table1[[#Headers],[#Data]],10,FALSE)=0,"",VLOOKUP(Table2[[#This Row],['#]],Table1[[#Headers],[#Data]],10,FALSE))</f>
        <v>All Ages</v>
      </c>
      <c r="I72" s="173" t="str">
        <f>IF(VLOOKUP(Table2[[#This Row],['#]],Table1[[#Headers],[#Data]],11,FALSE)=0,"",VLOOKUP(Table2[[#This Row],['#]],Table1[[#Headers],[#Data]],11,FALSE))</f>
        <v>Survey</v>
      </c>
      <c r="J72" s="174"/>
      <c r="K72" s="175" t="str">
        <f>+IF(VLOOKUP(Table2[[#This Row],['#]],Table1[[#Headers],[#Data]],16,FALSE)=0,"",VLOOKUP(Table2[[#This Row],['#]],Table1[[#Headers],[#Data]],16,FALSE))</f>
        <v/>
      </c>
      <c r="L72" s="172">
        <f>+IF(VLOOKUP(Table2[[#This Row],['#]],Table1[[#Headers],[#Data]],47,FALSE)=0,"",VLOOKUP(Table2[[#This Row],['#]],Table1[[#Headers],[#Data]],47,FALSE))</f>
        <v>2</v>
      </c>
      <c r="M72" s="48"/>
    </row>
    <row r="73" spans="1:13" ht="49.5" customHeight="1">
      <c r="A73" s="170">
        <f>'Crosswalk of SIM Measure Sets'!A76</f>
        <v>71</v>
      </c>
      <c r="B73" s="171" t="str">
        <f>IF(VLOOKUP(Table2[[#This Row],['#]],Table1[[#Headers],[#Data]],2,FALSE)=0,"",VLOOKUP(Table2[[#This Row],['#]],Table1[[#Headers],[#Data]],2,FALSE))</f>
        <v>Percent of Prescriptions that are Generic Scripts</v>
      </c>
      <c r="C73" s="171" t="str">
        <f>IF(VLOOKUP(Table2[[#This Row],['#]],Table1[[#Headers],[#Data]],3,FALSE)=0,"",VLOOKUP(Table2[[#This Row],['#]],Table1[[#Headers],[#Data]],3,FALSE))</f>
        <v>NA</v>
      </c>
      <c r="D73" s="172" t="str">
        <f>IF(VLOOKUP(Table2[[#This Row],['#]],Table1[[#Headers],[#Data]],4,FALSE)=0,"",VLOOKUP(Table2[[#This Row],['#]],Table1[[#Headers],[#Data]],4,FALSE))</f>
        <v>RI SIM Alignment Group (Homegrown)</v>
      </c>
      <c r="E73" s="173" t="str">
        <f>IF(VLOOKUP(Table2[[#This Row],['#]],Table1[[#Headers],[#Data]],7,FALSE)=0,"",VLOOKUP(Table2[[#This Row],['#]],Table1[[#Headers],[#Data]],7,FALSE))</f>
        <v>Medication Management</v>
      </c>
      <c r="F73" s="173" t="str">
        <f>IF(VLOOKUP(Table2[[#This Row],['#]],Table1[[#Headers],[#Data]],8,FALSE)=0,"",VLOOKUP(Table2[[#This Row],['#]],Table1[[#Headers],[#Data]],8,FALSE))</f>
        <v>NA</v>
      </c>
      <c r="G73" s="173" t="str">
        <f>IF(VLOOKUP(Table2[[#This Row],['#]],Table1[[#Headers],[#Data]],9,FALSE)=0,"",VLOOKUP(Table2[[#This Row],['#]],Table1[[#Headers],[#Data]],9,FALSE))</f>
        <v>Cost/ Resource Use</v>
      </c>
      <c r="H73" s="173" t="str">
        <f>IF(VLOOKUP(Table2[[#This Row],['#]],Table1[[#Headers],[#Data]],10,FALSE)=0,"",VLOOKUP(Table2[[#This Row],['#]],Table1[[#Headers],[#Data]],10,FALSE))</f>
        <v>All Ages</v>
      </c>
      <c r="I73" s="173" t="str">
        <f>IF(VLOOKUP(Table2[[#This Row],['#]],Table1[[#Headers],[#Data]],11,FALSE)=0,"",VLOOKUP(Table2[[#This Row],['#]],Table1[[#Headers],[#Data]],11,FALSE))</f>
        <v>Claims</v>
      </c>
      <c r="J73" s="174"/>
      <c r="K73" s="175" t="str">
        <f>+IF(VLOOKUP(Table2[[#This Row],['#]],Table1[[#Headers],[#Data]],16,FALSE)=0,"",VLOOKUP(Table2[[#This Row],['#]],Table1[[#Headers],[#Data]],16,FALSE))</f>
        <v/>
      </c>
      <c r="L73" s="172">
        <f>+IF(VLOOKUP(Table2[[#This Row],['#]],Table1[[#Headers],[#Data]],47,FALSE)=0,"",VLOOKUP(Table2[[#This Row],['#]],Table1[[#Headers],[#Data]],47,FALSE))</f>
        <v>2</v>
      </c>
      <c r="M73" s="48"/>
    </row>
    <row r="74" spans="1:13" ht="50.1" customHeight="1">
      <c r="A74" s="170">
        <f>'Crosswalk of SIM Measure Sets'!A77</f>
        <v>72</v>
      </c>
      <c r="B74" s="171" t="str">
        <f>IF(VLOOKUP(Table2[[#This Row],['#]],Table1[[#Headers],[#Data]],2,FALSE)=0,"",VLOOKUP(Table2[[#This Row],['#]],Table1[[#Headers],[#Data]],2,FALSE))</f>
        <v>Postpartum Testing of Gestational Diabetes</v>
      </c>
      <c r="C74" s="171" t="str">
        <f>IF(VLOOKUP(Table2[[#This Row],['#]],Table1[[#Headers],[#Data]],3,FALSE)=0,"",VLOOKUP(Table2[[#This Row],['#]],Table1[[#Headers],[#Data]],3,FALSE))</f>
        <v>NA</v>
      </c>
      <c r="D74" s="172" t="str">
        <f>IF(VLOOKUP(Table2[[#This Row],['#]],Table1[[#Headers],[#Data]],4,FALSE)=0,"",VLOOKUP(Table2[[#This Row],['#]],Table1[[#Headers],[#Data]],4,FALSE))</f>
        <v>Women &amp; Infants Hospital</v>
      </c>
      <c r="E74" s="173" t="str">
        <f>IF(VLOOKUP(Table2[[#This Row],['#]],Table1[[#Headers],[#Data]],7,FALSE)=0,"",VLOOKUP(Table2[[#This Row],['#]],Table1[[#Headers],[#Data]],7,FALSE))</f>
        <v>Prevention</v>
      </c>
      <c r="F74" s="173" t="str">
        <f>IF(VLOOKUP(Table2[[#This Row],['#]],Table1[[#Headers],[#Data]],8,FALSE)=0,"",VLOOKUP(Table2[[#This Row],['#]],Table1[[#Headers],[#Data]],8,FALSE))</f>
        <v>Pregnancy</v>
      </c>
      <c r="G74" s="173" t="str">
        <f>IF(VLOOKUP(Table2[[#This Row],['#]],Table1[[#Headers],[#Data]],9,FALSE)=0,"",VLOOKUP(Table2[[#This Row],['#]],Table1[[#Headers],[#Data]],9,FALSE))</f>
        <v>Process</v>
      </c>
      <c r="H74" s="173" t="str">
        <f>IF(VLOOKUP(Table2[[#This Row],['#]],Table1[[#Headers],[#Data]],10,FALSE)=0,"",VLOOKUP(Table2[[#This Row],['#]],Table1[[#Headers],[#Data]],10,FALSE))</f>
        <v>Adult</v>
      </c>
      <c r="I74" s="173" t="str">
        <f>IF(VLOOKUP(Table2[[#This Row],['#]],Table1[[#Headers],[#Data]],11,FALSE)=0,"",VLOOKUP(Table2[[#This Row],['#]],Table1[[#Headers],[#Data]],11,FALSE))</f>
        <v>Claims/ Clinical Data</v>
      </c>
      <c r="J74" s="174"/>
      <c r="K74" s="175" t="str">
        <f>+IF(VLOOKUP(Table2[[#This Row],['#]],Table1[[#Headers],[#Data]],16,FALSE)=0,"",VLOOKUP(Table2[[#This Row],['#]],Table1[[#Headers],[#Data]],16,FALSE))</f>
        <v/>
      </c>
      <c r="L74" s="172">
        <f>+IF(VLOOKUP(Table2[[#This Row],['#]],Table1[[#Headers],[#Data]],47,FALSE)=0,"",VLOOKUP(Table2[[#This Row],['#]],Table1[[#Headers],[#Data]],47,FALSE))</f>
        <v>1</v>
      </c>
      <c r="M74" s="48"/>
    </row>
    <row r="75" spans="1:13" ht="50.1" customHeight="1">
      <c r="A75" s="170">
        <f>'Crosswalk of SIM Measure Sets'!A78</f>
        <v>73</v>
      </c>
      <c r="B75" s="171" t="str">
        <f>IF(VLOOKUP(Table2[[#This Row],['#]],Table1[[#Headers],[#Data]],2,FALSE)=0,"",VLOOKUP(Table2[[#This Row],['#]],Table1[[#Headers],[#Data]],2,FALSE))</f>
        <v>Primary Cesarean Delivery Rate</v>
      </c>
      <c r="C75" s="171" t="str">
        <f>IF(VLOOKUP(Table2[[#This Row],['#]],Table1[[#Headers],[#Data]],3,FALSE)=0,"",VLOOKUP(Table2[[#This Row],['#]],Table1[[#Headers],[#Data]],3,FALSE))</f>
        <v>NA</v>
      </c>
      <c r="D75" s="172" t="str">
        <f>IF(VLOOKUP(Table2[[#This Row],['#]],Table1[[#Headers],[#Data]],4,FALSE)=0,"",VLOOKUP(Table2[[#This Row],['#]],Table1[[#Headers],[#Data]],4,FALSE))</f>
        <v>NPIC</v>
      </c>
      <c r="E75" s="173" t="str">
        <f>IF(VLOOKUP(Table2[[#This Row],['#]],Table1[[#Headers],[#Data]],7,FALSE)=0,"",VLOOKUP(Table2[[#This Row],['#]],Table1[[#Headers],[#Data]],7,FALSE))</f>
        <v>Acute Care</v>
      </c>
      <c r="F75" s="173" t="str">
        <f>IF(VLOOKUP(Table2[[#This Row],['#]],Table1[[#Headers],[#Data]],8,FALSE)=0,"",VLOOKUP(Table2[[#This Row],['#]],Table1[[#Headers],[#Data]],8,FALSE))</f>
        <v>Pregnancy</v>
      </c>
      <c r="G75" s="173" t="str">
        <f>IF(VLOOKUP(Table2[[#This Row],['#]],Table1[[#Headers],[#Data]],9,FALSE)=0,"",VLOOKUP(Table2[[#This Row],['#]],Table1[[#Headers],[#Data]],9,FALSE))</f>
        <v>Outcome</v>
      </c>
      <c r="H75" s="173" t="str">
        <f>IF(VLOOKUP(Table2[[#This Row],['#]],Table1[[#Headers],[#Data]],10,FALSE)=0,"",VLOOKUP(Table2[[#This Row],['#]],Table1[[#Headers],[#Data]],10,FALSE))</f>
        <v>Adult</v>
      </c>
      <c r="I75" s="173" t="str">
        <f>IF(VLOOKUP(Table2[[#This Row],['#]],Table1[[#Headers],[#Data]],11,FALSE)=0,"",VLOOKUP(Table2[[#This Row],['#]],Table1[[#Headers],[#Data]],11,FALSE))</f>
        <v>Clinical Data</v>
      </c>
      <c r="J75" s="174"/>
      <c r="K75" s="175" t="str">
        <f>+IF(VLOOKUP(Table2[[#This Row],['#]],Table1[[#Headers],[#Data]],16,FALSE)=0,"",VLOOKUP(Table2[[#This Row],['#]],Table1[[#Headers],[#Data]],16,FALSE))</f>
        <v/>
      </c>
      <c r="L75" s="172">
        <f>+IF(VLOOKUP(Table2[[#This Row],['#]],Table1[[#Headers],[#Data]],47,FALSE)=0,"",VLOOKUP(Table2[[#This Row],['#]],Table1[[#Headers],[#Data]],47,FALSE))</f>
        <v>1</v>
      </c>
      <c r="M75" s="48"/>
    </row>
    <row r="76" spans="1:13" ht="50.1" customHeight="1">
      <c r="A76" s="170">
        <f>'Crosswalk of SIM Measure Sets'!A79</f>
        <v>74</v>
      </c>
      <c r="B76" s="171" t="str">
        <f>IF(VLOOKUP(Table2[[#This Row],['#]],Table1[[#Headers],[#Data]],2,FALSE)=0,"",VLOOKUP(Table2[[#This Row],['#]],Table1[[#Headers],[#Data]],2,FALSE))</f>
        <v xml:space="preserve">Utilization of the PHQ-9 to Monitor Depression Symptoms for Adolescents and Adults </v>
      </c>
      <c r="C76" s="171" t="str">
        <f>IF(VLOOKUP(Table2[[#This Row],['#]],Table1[[#Headers],[#Data]],3,FALSE)=0,"",VLOOKUP(Table2[[#This Row],['#]],Table1[[#Headers],[#Data]],3,FALSE))</f>
        <v>NA</v>
      </c>
      <c r="D76" s="172" t="str">
        <f>IF(VLOOKUP(Table2[[#This Row],['#]],Table1[[#Headers],[#Data]],4,FALSE)=0,"",VLOOKUP(Table2[[#This Row],['#]],Table1[[#Headers],[#Data]],4,FALSE))</f>
        <v>National Committee for Quality Assurance</v>
      </c>
      <c r="E76" s="173" t="str">
        <f>IF(VLOOKUP(Table2[[#This Row],['#]],Table1[[#Headers],[#Data]],7,FALSE)=0,"",VLOOKUP(Table2[[#This Row],['#]],Table1[[#Headers],[#Data]],7,FALSE))</f>
        <v>Acute Care</v>
      </c>
      <c r="F76" s="173" t="str">
        <f>IF(VLOOKUP(Table2[[#This Row],['#]],Table1[[#Headers],[#Data]],8,FALSE)=0,"",VLOOKUP(Table2[[#This Row],['#]],Table1[[#Headers],[#Data]],8,FALSE))</f>
        <v>Mental Health</v>
      </c>
      <c r="G76" s="173" t="str">
        <f>IF(VLOOKUP(Table2[[#This Row],['#]],Table1[[#Headers],[#Data]],9,FALSE)=0,"",VLOOKUP(Table2[[#This Row],['#]],Table1[[#Headers],[#Data]],9,FALSE))</f>
        <v>Process</v>
      </c>
      <c r="H76" s="173" t="str">
        <f>IF(VLOOKUP(Table2[[#This Row],['#]],Table1[[#Headers],[#Data]],10,FALSE)=0,"",VLOOKUP(Table2[[#This Row],['#]],Table1[[#Headers],[#Data]],10,FALSE))</f>
        <v>All Ages</v>
      </c>
      <c r="I76" s="173" t="str">
        <f>IF(VLOOKUP(Table2[[#This Row],['#]],Table1[[#Headers],[#Data]],11,FALSE)=0,"",VLOOKUP(Table2[[#This Row],['#]],Table1[[#Headers],[#Data]],11,FALSE))</f>
        <v>Electronic Clinical Data Systems</v>
      </c>
      <c r="J76" s="174"/>
      <c r="K76" s="175" t="str">
        <f>+IF(VLOOKUP(Table2[[#This Row],['#]],Table1[[#Headers],[#Data]],16,FALSE)=0,"",VLOOKUP(Table2[[#This Row],['#]],Table1[[#Headers],[#Data]],16,FALSE))</f>
        <v/>
      </c>
      <c r="L76" s="172">
        <f>+IF(VLOOKUP(Table2[[#This Row],['#]],Table1[[#Headers],[#Data]],47,FALSE)=0,"",VLOOKUP(Table2[[#This Row],['#]],Table1[[#Headers],[#Data]],47,FALSE))</f>
        <v>3</v>
      </c>
      <c r="M76" s="48"/>
    </row>
    <row r="77" spans="1:13">
      <c r="A77" s="37"/>
      <c r="B77" s="41"/>
      <c r="C77" s="41"/>
      <c r="D77" s="41"/>
      <c r="E77" s="41"/>
      <c r="F77" s="41"/>
      <c r="G77" s="41"/>
      <c r="H77" s="41"/>
      <c r="I77" s="41"/>
      <c r="J77" s="41"/>
      <c r="K77" s="41"/>
      <c r="L77" s="41"/>
    </row>
    <row r="81" spans="2:3" ht="15">
      <c r="B81" s="42"/>
      <c r="C81" s="42"/>
    </row>
  </sheetData>
  <mergeCells count="1">
    <mergeCell ref="A1:M1"/>
  </mergeCells>
  <conditionalFormatting sqref="M2 A1 L3:L48 A2:K48 A74:K1048576 L74:L76">
    <cfRule type="cellIs" dxfId="69" priority="6" operator="equal">
      <formula>"?"</formula>
    </cfRule>
  </conditionalFormatting>
  <conditionalFormatting sqref="L77:L1048576 L2">
    <cfRule type="cellIs" dxfId="68" priority="5" operator="equal">
      <formula>"?"</formula>
    </cfRule>
  </conditionalFormatting>
  <conditionalFormatting sqref="A49:L61">
    <cfRule type="cellIs" dxfId="67" priority="2" operator="equal">
      <formula>"?"</formula>
    </cfRule>
  </conditionalFormatting>
  <conditionalFormatting sqref="A62:L73">
    <cfRule type="cellIs" dxfId="66" priority="1" operator="equal">
      <formula>"?"</formula>
    </cfRule>
  </conditionalFormatting>
  <pageMargins left="0.7" right="0.7" top="0.75" bottom="0.75" header="0.3" footer="0.3"/>
  <pageSetup scale="30" fitToHeight="100" orientation="landscape"/>
  <ignoredErrors>
    <ignoredError sqref="A3 J3" unlockedFormula="1"/>
  </ignoredErrors>
  <tableParts count="1">
    <tablePart r:id="rId1"/>
  </tableParts>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1C6938"/>
    <pageSetUpPr fitToPage="1"/>
  </sheetPr>
  <dimension ref="A1:AH616"/>
  <sheetViews>
    <sheetView zoomScale="60" zoomScaleNormal="60" workbookViewId="0">
      <pane xSplit="3" ySplit="3" topLeftCell="D4" activePane="bottomRight" state="frozen"/>
      <selection pane="topRight" activeCell="D1" sqref="D1"/>
      <selection pane="bottomLeft" activeCell="A4" sqref="A4"/>
      <selection pane="bottomRight" activeCell="D4" sqref="D4"/>
    </sheetView>
  </sheetViews>
  <sheetFormatPr defaultColWidth="34" defaultRowHeight="15"/>
  <cols>
    <col min="1" max="1" width="15.42578125" customWidth="1"/>
    <col min="2" max="2" width="46" customWidth="1"/>
    <col min="3" max="3" width="11.85546875" customWidth="1"/>
    <col min="4" max="4" width="22.140625" customWidth="1"/>
    <col min="5" max="5" width="22.42578125" customWidth="1"/>
    <col min="6" max="6" width="14.7109375" customWidth="1"/>
    <col min="7" max="7" width="21" customWidth="1"/>
    <col min="8" max="8" width="52.42578125" customWidth="1"/>
    <col min="9" max="13" width="22.7109375" customWidth="1"/>
    <col min="14" max="14" width="18" customWidth="1"/>
    <col min="15" max="35" width="52.85546875" customWidth="1"/>
  </cols>
  <sheetData>
    <row r="1" spans="1:34" s="52" customFormat="1" ht="54.75" customHeight="1">
      <c r="A1" s="353" t="s">
        <v>770</v>
      </c>
      <c r="B1" s="354"/>
      <c r="C1" s="354"/>
      <c r="D1" s="354"/>
      <c r="E1" s="354"/>
      <c r="F1" s="354"/>
      <c r="G1" s="355"/>
      <c r="H1" s="212"/>
      <c r="I1" s="212"/>
      <c r="J1" s="212"/>
      <c r="K1" s="212"/>
      <c r="L1" s="212"/>
      <c r="M1" s="212"/>
      <c r="N1" s="212"/>
      <c r="O1" s="214"/>
      <c r="P1" s="214"/>
      <c r="Q1" s="214"/>
      <c r="R1" s="214"/>
      <c r="S1" s="214"/>
      <c r="T1" s="214"/>
      <c r="U1" s="214"/>
      <c r="V1" s="214"/>
      <c r="W1" s="214"/>
      <c r="X1" s="214"/>
      <c r="Y1" s="214"/>
      <c r="Z1" s="214"/>
      <c r="AA1" s="214"/>
      <c r="AB1" s="214"/>
      <c r="AC1" s="214"/>
      <c r="AD1" s="214"/>
      <c r="AE1" s="214"/>
      <c r="AF1" s="214"/>
      <c r="AG1" s="214"/>
      <c r="AH1" s="214"/>
    </row>
    <row r="2" spans="1:34" s="52" customFormat="1" ht="54.75" customHeight="1">
      <c r="A2" s="212"/>
      <c r="B2" s="212"/>
      <c r="C2" s="212"/>
      <c r="D2" s="212"/>
      <c r="E2" s="212"/>
      <c r="F2" s="212"/>
      <c r="G2" s="212"/>
      <c r="H2" s="212"/>
      <c r="I2" s="212"/>
      <c r="J2" s="212"/>
      <c r="K2" s="212"/>
      <c r="L2" s="212"/>
      <c r="M2" s="212"/>
      <c r="N2" s="212"/>
      <c r="O2" s="356" t="s">
        <v>2324</v>
      </c>
      <c r="P2" s="352"/>
      <c r="Q2" s="352"/>
      <c r="R2" s="352"/>
      <c r="S2" s="352"/>
      <c r="T2" s="352"/>
      <c r="U2" s="352"/>
      <c r="V2" s="352"/>
      <c r="W2" s="352"/>
      <c r="X2" s="352"/>
      <c r="Y2" s="352"/>
      <c r="Z2" s="357"/>
      <c r="AA2" s="356" t="s">
        <v>2325</v>
      </c>
      <c r="AB2" s="357"/>
      <c r="AC2" s="352" t="s">
        <v>2941</v>
      </c>
      <c r="AD2" s="352"/>
      <c r="AE2" s="352"/>
      <c r="AF2" s="352"/>
      <c r="AG2" s="352"/>
      <c r="AH2" s="352"/>
    </row>
    <row r="3" spans="1:34" s="125" customFormat="1" ht="129.75">
      <c r="A3" s="187" t="s">
        <v>356</v>
      </c>
      <c r="B3" s="131" t="s">
        <v>0</v>
      </c>
      <c r="C3" s="132" t="s">
        <v>27</v>
      </c>
      <c r="D3" s="133" t="s">
        <v>246</v>
      </c>
      <c r="E3" s="133" t="s">
        <v>357</v>
      </c>
      <c r="F3" s="133" t="s">
        <v>429</v>
      </c>
      <c r="G3" s="134" t="s">
        <v>3</v>
      </c>
      <c r="H3" s="134" t="s">
        <v>28</v>
      </c>
      <c r="I3" s="134" t="s">
        <v>2</v>
      </c>
      <c r="J3" s="134" t="s">
        <v>2392</v>
      </c>
      <c r="K3" s="235" t="s">
        <v>2468</v>
      </c>
      <c r="L3" s="134" t="s">
        <v>2393</v>
      </c>
      <c r="M3" s="134" t="s">
        <v>4</v>
      </c>
      <c r="N3" s="135" t="s">
        <v>122</v>
      </c>
      <c r="O3" s="136" t="s">
        <v>2452</v>
      </c>
      <c r="P3" s="134" t="s">
        <v>2924</v>
      </c>
      <c r="Q3" s="136" t="s">
        <v>2925</v>
      </c>
      <c r="R3" s="137" t="s">
        <v>2865</v>
      </c>
      <c r="S3" s="139" t="s">
        <v>2926</v>
      </c>
      <c r="T3" s="137" t="s">
        <v>2927</v>
      </c>
      <c r="U3" s="139" t="s">
        <v>2928</v>
      </c>
      <c r="V3" s="137" t="s">
        <v>2929</v>
      </c>
      <c r="W3" s="139" t="s">
        <v>2930</v>
      </c>
      <c r="X3" s="137" t="s">
        <v>2931</v>
      </c>
      <c r="Y3" s="139" t="s">
        <v>2932</v>
      </c>
      <c r="Z3" s="137" t="s">
        <v>2933</v>
      </c>
      <c r="AA3" s="139" t="s">
        <v>2935</v>
      </c>
      <c r="AB3" s="137" t="s">
        <v>2936</v>
      </c>
      <c r="AC3" s="139" t="s">
        <v>2360</v>
      </c>
      <c r="AD3" s="137" t="s">
        <v>2568</v>
      </c>
      <c r="AE3" s="139" t="s">
        <v>2569</v>
      </c>
      <c r="AF3" s="137" t="s">
        <v>2356</v>
      </c>
      <c r="AG3" s="139" t="s">
        <v>2357</v>
      </c>
      <c r="AH3" s="137" t="s">
        <v>2934</v>
      </c>
    </row>
    <row r="4" spans="1:34" s="51" customFormat="1" ht="76.5" customHeight="1">
      <c r="A4" s="188" t="s">
        <v>435</v>
      </c>
      <c r="B4" s="183" t="s">
        <v>1914</v>
      </c>
      <c r="C4" s="130" t="s">
        <v>133</v>
      </c>
      <c r="D4" s="191"/>
      <c r="E4" s="192"/>
      <c r="F4" s="192"/>
      <c r="G4" s="240" t="s">
        <v>2482</v>
      </c>
      <c r="H4" s="231" t="s">
        <v>1667</v>
      </c>
      <c r="I4" s="227" t="s">
        <v>2398</v>
      </c>
      <c r="J4" s="227" t="s">
        <v>2407</v>
      </c>
      <c r="K4" s="227" t="s">
        <v>2396</v>
      </c>
      <c r="L4" s="227" t="s">
        <v>2441</v>
      </c>
      <c r="M4" s="236" t="s">
        <v>2171</v>
      </c>
      <c r="N4" s="46">
        <f>COUNTIF(Table48[[#This Row],[CMMI Comprehensive Primary Care Plus (CPC+)
Version Date: CY 2017 ]:[CMS Merit-based Incentive Payment System (MIPS) - General Practice/Family Medicine, Internal Medicine, and Pediatrics
Version Date: CY 2017 ]],"*yes*")</f>
        <v>0</v>
      </c>
      <c r="O4" s="47"/>
      <c r="P4" s="47"/>
      <c r="Q4" s="47"/>
      <c r="R4" s="47"/>
      <c r="S4" s="47"/>
      <c r="T4" s="47"/>
      <c r="U4" s="47"/>
      <c r="V4" s="47"/>
      <c r="W4" s="47"/>
      <c r="X4" s="47"/>
      <c r="Y4" s="47"/>
      <c r="Z4" s="47"/>
      <c r="AA4" s="47"/>
      <c r="AB4" s="47"/>
      <c r="AC4" s="47"/>
      <c r="AD4" s="47"/>
      <c r="AE4" s="47"/>
      <c r="AF4" s="47"/>
      <c r="AG4" s="47"/>
      <c r="AH4" s="47"/>
    </row>
    <row r="5" spans="1:34" s="26" customFormat="1" ht="76.5" customHeight="1">
      <c r="A5" s="189" t="s">
        <v>436</v>
      </c>
      <c r="B5" s="183" t="s">
        <v>365</v>
      </c>
      <c r="C5" s="57" t="s">
        <v>88</v>
      </c>
      <c r="D5" s="233" t="s">
        <v>359</v>
      </c>
      <c r="E5" s="61" t="s">
        <v>358</v>
      </c>
      <c r="F5" s="61" t="s">
        <v>690</v>
      </c>
      <c r="G5" s="240" t="s">
        <v>2502</v>
      </c>
      <c r="H5" s="231" t="s">
        <v>2178</v>
      </c>
      <c r="I5" s="47" t="s">
        <v>2394</v>
      </c>
      <c r="J5" s="47" t="s">
        <v>2395</v>
      </c>
      <c r="K5" s="47" t="s">
        <v>2396</v>
      </c>
      <c r="L5" s="47" t="s">
        <v>2397</v>
      </c>
      <c r="M5" s="47" t="s">
        <v>5</v>
      </c>
      <c r="N5" s="46">
        <f>COUNTIF(Table48[[#This Row],[CMMI Comprehensive Primary Care Plus (CPC+)
Version Date: CY 2017 ]:[CMS Merit-based Incentive Payment System (MIPS) - General Practice/Family Medicine, Internal Medicine, and Pediatrics
Version Date: CY 2017 ]],"*yes*")</f>
        <v>2</v>
      </c>
      <c r="O5" s="47"/>
      <c r="P5" s="47"/>
      <c r="Q5" s="47"/>
      <c r="R5" s="47"/>
      <c r="S5" s="47"/>
      <c r="T5" s="47" t="s">
        <v>1</v>
      </c>
      <c r="U5" s="47"/>
      <c r="V5" s="47"/>
      <c r="W5" s="47"/>
      <c r="X5" s="47"/>
      <c r="Y5" s="47"/>
      <c r="Z5" s="227" t="s">
        <v>2466</v>
      </c>
      <c r="AA5" s="47"/>
      <c r="AB5" s="47"/>
      <c r="AC5" s="47" t="s">
        <v>2306</v>
      </c>
      <c r="AD5" s="47"/>
      <c r="AE5" s="47" t="s">
        <v>1</v>
      </c>
      <c r="AF5" s="47"/>
      <c r="AG5" s="47" t="s">
        <v>1</v>
      </c>
      <c r="AH5" s="47" t="s">
        <v>1</v>
      </c>
    </row>
    <row r="6" spans="1:34" s="26" customFormat="1" ht="76.5" customHeight="1">
      <c r="A6" s="188" t="s">
        <v>437</v>
      </c>
      <c r="B6" s="183" t="s">
        <v>367</v>
      </c>
      <c r="C6" s="57" t="s">
        <v>29</v>
      </c>
      <c r="D6" s="60"/>
      <c r="E6" s="61" t="s">
        <v>366</v>
      </c>
      <c r="F6" s="61" t="s">
        <v>717</v>
      </c>
      <c r="G6" s="240" t="s">
        <v>2502</v>
      </c>
      <c r="H6" s="202" t="s">
        <v>2647</v>
      </c>
      <c r="I6" s="47" t="s">
        <v>2398</v>
      </c>
      <c r="J6" s="47" t="s">
        <v>2399</v>
      </c>
      <c r="K6" s="47" t="s">
        <v>2396</v>
      </c>
      <c r="L6" s="47" t="s">
        <v>2441</v>
      </c>
      <c r="M6" s="47" t="s">
        <v>5</v>
      </c>
      <c r="N6" s="46">
        <f>COUNTIF(Table48[[#This Row],[CMMI Comprehensive Primary Care Plus (CPC+)
Version Date: CY 2017 ]:[CMS Merit-based Incentive Payment System (MIPS) - General Practice/Family Medicine, Internal Medicine, and Pediatrics
Version Date: CY 2017 ]],"*yes*")</f>
        <v>4</v>
      </c>
      <c r="O6" s="47" t="s">
        <v>1</v>
      </c>
      <c r="P6" s="47"/>
      <c r="Q6" s="47"/>
      <c r="R6" s="47" t="s">
        <v>1</v>
      </c>
      <c r="S6" s="47"/>
      <c r="T6" s="47" t="s">
        <v>1</v>
      </c>
      <c r="U6" s="47" t="s">
        <v>1</v>
      </c>
      <c r="V6" s="47"/>
      <c r="W6" s="47"/>
      <c r="X6" s="47"/>
      <c r="Y6" s="47"/>
      <c r="Z6" s="47"/>
      <c r="AA6" s="47"/>
      <c r="AB6" s="47"/>
      <c r="AC6" s="47" t="s">
        <v>2306</v>
      </c>
      <c r="AD6" s="47"/>
      <c r="AE6" s="47"/>
      <c r="AF6" s="47" t="s">
        <v>2278</v>
      </c>
      <c r="AG6" s="47" t="s">
        <v>1</v>
      </c>
      <c r="AH6" s="47"/>
    </row>
    <row r="7" spans="1:34" s="26" customFormat="1" ht="76.5" customHeight="1">
      <c r="A7" s="189" t="s">
        <v>438</v>
      </c>
      <c r="B7" s="230" t="s">
        <v>199</v>
      </c>
      <c r="C7" s="57" t="s">
        <v>179</v>
      </c>
      <c r="D7" s="60"/>
      <c r="E7" s="61"/>
      <c r="F7" s="61"/>
      <c r="G7" s="240" t="s">
        <v>733</v>
      </c>
      <c r="H7" s="202" t="s">
        <v>1810</v>
      </c>
      <c r="I7" s="47" t="s">
        <v>2442</v>
      </c>
      <c r="J7" s="47" t="s">
        <v>103</v>
      </c>
      <c r="K7" s="47" t="s">
        <v>2400</v>
      </c>
      <c r="L7" s="47" t="s">
        <v>2441</v>
      </c>
      <c r="M7" s="47" t="s">
        <v>6</v>
      </c>
      <c r="N7" s="46">
        <f>COUNTIF(Table48[[#This Row],[CMMI Comprehensive Primary Care Plus (CPC+)
Version Date: CY 2017 ]:[CMS Merit-based Incentive Payment System (MIPS) - General Practice/Family Medicine, Internal Medicine, and Pediatrics
Version Date: CY 2017 ]],"*yes*")</f>
        <v>3</v>
      </c>
      <c r="O7" s="47"/>
      <c r="P7" s="47"/>
      <c r="Q7" s="47"/>
      <c r="R7" s="47"/>
      <c r="S7" s="47" t="s">
        <v>1</v>
      </c>
      <c r="T7" s="47"/>
      <c r="U7" s="47"/>
      <c r="V7" s="47"/>
      <c r="W7" s="47"/>
      <c r="X7" s="47"/>
      <c r="Y7" s="227" t="s">
        <v>2179</v>
      </c>
      <c r="Z7" s="227" t="s">
        <v>2455</v>
      </c>
      <c r="AA7" s="47" t="s">
        <v>1</v>
      </c>
      <c r="AB7" s="47"/>
      <c r="AC7" s="47"/>
      <c r="AD7" s="47"/>
      <c r="AE7" s="47"/>
      <c r="AF7" s="47" t="s">
        <v>2278</v>
      </c>
      <c r="AG7" s="47"/>
      <c r="AH7" s="47" t="s">
        <v>2105</v>
      </c>
    </row>
    <row r="8" spans="1:34" s="26" customFormat="1" ht="76.5" customHeight="1">
      <c r="A8" s="188" t="s">
        <v>439</v>
      </c>
      <c r="B8" s="183" t="s">
        <v>2746</v>
      </c>
      <c r="C8" s="57" t="s">
        <v>186</v>
      </c>
      <c r="D8" s="60"/>
      <c r="E8" s="61"/>
      <c r="F8" s="61"/>
      <c r="G8" s="240" t="s">
        <v>733</v>
      </c>
      <c r="H8" s="202" t="s">
        <v>1826</v>
      </c>
      <c r="I8" s="47" t="s">
        <v>2432</v>
      </c>
      <c r="J8" s="47" t="s">
        <v>103</v>
      </c>
      <c r="K8" s="47" t="s">
        <v>2400</v>
      </c>
      <c r="L8" s="47" t="s">
        <v>2403</v>
      </c>
      <c r="M8" s="47" t="s">
        <v>6</v>
      </c>
      <c r="N8" s="46">
        <f>COUNTIF(Table48[[#This Row],[CMMI Comprehensive Primary Care Plus (CPC+)
Version Date: CY 2017 ]:[CMS Merit-based Incentive Payment System (MIPS) - General Practice/Family Medicine, Internal Medicine, and Pediatrics
Version Date: CY 2017 ]],"*yes*")</f>
        <v>3</v>
      </c>
      <c r="O8" s="47"/>
      <c r="P8" s="47"/>
      <c r="Q8" s="47"/>
      <c r="R8" s="47" t="s">
        <v>1</v>
      </c>
      <c r="S8" s="47"/>
      <c r="T8" s="47"/>
      <c r="U8" s="47"/>
      <c r="V8" s="47"/>
      <c r="W8" s="47"/>
      <c r="X8" s="47" t="s">
        <v>2904</v>
      </c>
      <c r="Y8" s="47"/>
      <c r="Z8" s="227" t="s">
        <v>2455</v>
      </c>
      <c r="AA8" s="47"/>
      <c r="AB8" s="47"/>
      <c r="AC8" s="47"/>
      <c r="AD8" s="47"/>
      <c r="AE8" s="47"/>
      <c r="AF8" s="47"/>
      <c r="AG8" s="47"/>
      <c r="AH8" s="47"/>
    </row>
    <row r="9" spans="1:34" s="26" customFormat="1" ht="76.5" customHeight="1">
      <c r="A9" s="189" t="s">
        <v>440</v>
      </c>
      <c r="B9" s="183" t="s">
        <v>188</v>
      </c>
      <c r="C9" s="57" t="s">
        <v>187</v>
      </c>
      <c r="D9" s="60"/>
      <c r="E9" s="61"/>
      <c r="F9" s="61"/>
      <c r="G9" s="240" t="s">
        <v>2502</v>
      </c>
      <c r="H9" s="202" t="s">
        <v>1844</v>
      </c>
      <c r="I9" s="227" t="s">
        <v>2432</v>
      </c>
      <c r="J9" s="227" t="s">
        <v>103</v>
      </c>
      <c r="K9" s="47" t="s">
        <v>2400</v>
      </c>
      <c r="L9" s="47" t="s">
        <v>2403</v>
      </c>
      <c r="M9" s="47" t="s">
        <v>6</v>
      </c>
      <c r="N9" s="46">
        <f>COUNTIF(Table48[[#This Row],[CMMI Comprehensive Primary Care Plus (CPC+)
Version Date: CY 2017 ]:[CMS Merit-based Incentive Payment System (MIPS) - General Practice/Family Medicine, Internal Medicine, and Pediatrics
Version Date: CY 2017 ]],"*yes*")</f>
        <v>0</v>
      </c>
      <c r="O9" s="47"/>
      <c r="P9" s="47"/>
      <c r="Q9" s="47"/>
      <c r="R9" s="47"/>
      <c r="S9" s="47"/>
      <c r="T9" s="47"/>
      <c r="U9" s="47"/>
      <c r="V9" s="47"/>
      <c r="W9" s="47"/>
      <c r="X9" s="47"/>
      <c r="Y9" s="47"/>
      <c r="Z9" s="47"/>
      <c r="AA9" s="47"/>
      <c r="AB9" s="47"/>
      <c r="AC9" s="47"/>
      <c r="AD9" s="47"/>
      <c r="AE9" s="47"/>
      <c r="AF9" s="47"/>
      <c r="AG9" s="47"/>
      <c r="AH9" s="47"/>
    </row>
    <row r="10" spans="1:34" s="26" customFormat="1" ht="76.5" customHeight="1">
      <c r="A10" s="188" t="s">
        <v>441</v>
      </c>
      <c r="B10" s="183" t="s">
        <v>2782</v>
      </c>
      <c r="C10" s="57" t="s">
        <v>189</v>
      </c>
      <c r="D10" s="60"/>
      <c r="E10" s="61"/>
      <c r="F10" s="61"/>
      <c r="G10" s="240" t="s">
        <v>733</v>
      </c>
      <c r="H10" s="202" t="s">
        <v>1855</v>
      </c>
      <c r="I10" s="227" t="s">
        <v>2432</v>
      </c>
      <c r="J10" s="47" t="s">
        <v>103</v>
      </c>
      <c r="K10" s="47" t="s">
        <v>2400</v>
      </c>
      <c r="L10" s="47" t="s">
        <v>2397</v>
      </c>
      <c r="M10" s="47" t="s">
        <v>6</v>
      </c>
      <c r="N10" s="46">
        <f>COUNTIF(Table48[[#This Row],[CMMI Comprehensive Primary Care Plus (CPC+)
Version Date: CY 2017 ]:[CMS Merit-based Incentive Payment System (MIPS) - General Practice/Family Medicine, Internal Medicine, and Pediatrics
Version Date: CY 2017 ]],"*yes*")</f>
        <v>0</v>
      </c>
      <c r="O10" s="47"/>
      <c r="P10" s="47"/>
      <c r="Q10" s="47"/>
      <c r="R10" s="47"/>
      <c r="S10" s="47"/>
      <c r="T10" s="47"/>
      <c r="U10" s="47"/>
      <c r="V10" s="47"/>
      <c r="W10" s="47"/>
      <c r="X10" s="47"/>
      <c r="Y10" s="47"/>
      <c r="Z10" s="47"/>
      <c r="AA10" s="47"/>
      <c r="AB10" s="47"/>
      <c r="AC10" s="47"/>
      <c r="AD10" s="47"/>
      <c r="AE10" s="47"/>
      <c r="AF10" s="47"/>
      <c r="AG10" s="47"/>
      <c r="AH10" s="47"/>
    </row>
    <row r="11" spans="1:34" s="26" customFormat="1" ht="76.5" customHeight="1">
      <c r="A11" s="189" t="s">
        <v>442</v>
      </c>
      <c r="B11" s="183" t="s">
        <v>134</v>
      </c>
      <c r="C11" s="57" t="s">
        <v>135</v>
      </c>
      <c r="D11" s="60"/>
      <c r="E11" s="61"/>
      <c r="F11" s="61"/>
      <c r="G11" s="240" t="s">
        <v>2482</v>
      </c>
      <c r="H11" s="202" t="s">
        <v>1865</v>
      </c>
      <c r="I11" s="47" t="s">
        <v>2398</v>
      </c>
      <c r="J11" s="47" t="s">
        <v>2401</v>
      </c>
      <c r="K11" s="47" t="s">
        <v>2402</v>
      </c>
      <c r="L11" s="47" t="s">
        <v>2403</v>
      </c>
      <c r="M11" s="47" t="s">
        <v>430</v>
      </c>
      <c r="N11" s="46">
        <f>COUNTIF(Table48[[#This Row],[CMMI Comprehensive Primary Care Plus (CPC+)
Version Date: CY 2017 ]:[CMS Merit-based Incentive Payment System (MIPS) - General Practice/Family Medicine, Internal Medicine, and Pediatrics
Version Date: CY 2017 ]],"*yes*")</f>
        <v>0</v>
      </c>
      <c r="O11" s="47"/>
      <c r="P11" s="47"/>
      <c r="Q11" s="47"/>
      <c r="R11" s="47"/>
      <c r="S11" s="47"/>
      <c r="T11" s="47"/>
      <c r="U11" s="47"/>
      <c r="V11" s="47"/>
      <c r="W11" s="47"/>
      <c r="X11" s="47"/>
      <c r="Y11" s="47"/>
      <c r="Z11" s="47"/>
      <c r="AA11" s="47"/>
      <c r="AB11" s="47"/>
      <c r="AC11" s="47"/>
      <c r="AD11" s="47"/>
      <c r="AE11" s="47"/>
      <c r="AF11" s="47"/>
      <c r="AG11" s="47"/>
      <c r="AH11" s="47"/>
    </row>
    <row r="12" spans="1:34" s="26" customFormat="1" ht="76.5" customHeight="1">
      <c r="A12" s="188" t="s">
        <v>443</v>
      </c>
      <c r="B12" s="183" t="s">
        <v>30</v>
      </c>
      <c r="C12" s="57" t="s">
        <v>31</v>
      </c>
      <c r="D12" s="60"/>
      <c r="E12" s="61" t="s">
        <v>368</v>
      </c>
      <c r="F12" s="61" t="s">
        <v>691</v>
      </c>
      <c r="G12" s="240" t="s">
        <v>2502</v>
      </c>
      <c r="H12" s="202" t="s">
        <v>1875</v>
      </c>
      <c r="I12" s="47" t="s">
        <v>2398</v>
      </c>
      <c r="J12" s="47" t="s">
        <v>2401</v>
      </c>
      <c r="K12" s="47" t="s">
        <v>2402</v>
      </c>
      <c r="L12" s="47" t="s">
        <v>2403</v>
      </c>
      <c r="M12" s="47" t="s">
        <v>430</v>
      </c>
      <c r="N12" s="46">
        <f>COUNTIF(Table48[[#This Row],[CMMI Comprehensive Primary Care Plus (CPC+)
Version Date: CY 2017 ]:[CMS Merit-based Incentive Payment System (MIPS) - General Practice/Family Medicine, Internal Medicine, and Pediatrics
Version Date: CY 2017 ]],"*yes*")</f>
        <v>9</v>
      </c>
      <c r="O12" s="47" t="s">
        <v>1</v>
      </c>
      <c r="P12" s="47" t="s">
        <v>1</v>
      </c>
      <c r="Q12" s="47"/>
      <c r="R12" s="47" t="s">
        <v>1</v>
      </c>
      <c r="S12" s="47" t="s">
        <v>2149</v>
      </c>
      <c r="T12" s="47" t="s">
        <v>1</v>
      </c>
      <c r="U12" s="47" t="s">
        <v>1</v>
      </c>
      <c r="V12" s="47"/>
      <c r="W12" s="47"/>
      <c r="X12" s="47" t="s">
        <v>2907</v>
      </c>
      <c r="Y12" s="47" t="s">
        <v>1908</v>
      </c>
      <c r="Z12" s="227" t="s">
        <v>2458</v>
      </c>
      <c r="AA12" s="47" t="s">
        <v>1</v>
      </c>
      <c r="AB12" s="47"/>
      <c r="AC12" s="47" t="s">
        <v>2306</v>
      </c>
      <c r="AD12" s="47" t="s">
        <v>1</v>
      </c>
      <c r="AE12" s="47" t="s">
        <v>1</v>
      </c>
      <c r="AF12" s="47" t="s">
        <v>2274</v>
      </c>
      <c r="AG12" s="47"/>
      <c r="AH12" s="47" t="s">
        <v>1</v>
      </c>
    </row>
    <row r="13" spans="1:34" s="26" customFormat="1" ht="76.5" customHeight="1">
      <c r="A13" s="189" t="s">
        <v>444</v>
      </c>
      <c r="B13" s="183" t="s">
        <v>111</v>
      </c>
      <c r="C13" s="59" t="s">
        <v>112</v>
      </c>
      <c r="D13" s="67"/>
      <c r="E13" s="61" t="s">
        <v>369</v>
      </c>
      <c r="F13" s="61"/>
      <c r="G13" s="240" t="s">
        <v>2502</v>
      </c>
      <c r="H13" s="231" t="s">
        <v>1668</v>
      </c>
      <c r="I13" s="227" t="s">
        <v>2461</v>
      </c>
      <c r="J13" s="227" t="s">
        <v>103</v>
      </c>
      <c r="K13" s="227" t="s">
        <v>2396</v>
      </c>
      <c r="L13" s="227" t="s">
        <v>2403</v>
      </c>
      <c r="M13" s="227" t="s">
        <v>5</v>
      </c>
      <c r="N13" s="46">
        <f>COUNTIF(Table48[[#This Row],[CMMI Comprehensive Primary Care Plus (CPC+)
Version Date: CY 2017 ]:[CMS Merit-based Incentive Payment System (MIPS) - General Practice/Family Medicine, Internal Medicine, and Pediatrics
Version Date: CY 2017 ]],"*yes*")</f>
        <v>0</v>
      </c>
      <c r="O13" s="47"/>
      <c r="P13" s="47"/>
      <c r="Q13" s="47"/>
      <c r="R13" s="47"/>
      <c r="S13" s="47"/>
      <c r="T13" s="47"/>
      <c r="U13" s="47"/>
      <c r="V13" s="47"/>
      <c r="W13" s="47"/>
      <c r="X13" s="47"/>
      <c r="Y13" s="47"/>
      <c r="Z13" s="47"/>
      <c r="AA13" s="47"/>
      <c r="AB13" s="47"/>
      <c r="AC13" s="47" t="s">
        <v>2274</v>
      </c>
      <c r="AD13" s="47"/>
      <c r="AE13" s="47"/>
      <c r="AF13" s="47"/>
      <c r="AG13" s="47"/>
      <c r="AH13" s="47"/>
    </row>
    <row r="14" spans="1:34" s="26" customFormat="1" ht="76.5" customHeight="1">
      <c r="A14" s="188" t="s">
        <v>445</v>
      </c>
      <c r="B14" s="183" t="s">
        <v>371</v>
      </c>
      <c r="C14" s="57" t="s">
        <v>13</v>
      </c>
      <c r="D14" s="60"/>
      <c r="E14" s="61" t="s">
        <v>370</v>
      </c>
      <c r="F14" s="61" t="s">
        <v>692</v>
      </c>
      <c r="G14" s="240" t="s">
        <v>2502</v>
      </c>
      <c r="H14" s="231" t="s">
        <v>1676</v>
      </c>
      <c r="I14" s="227" t="s">
        <v>2394</v>
      </c>
      <c r="J14" s="227" t="s">
        <v>2413</v>
      </c>
      <c r="K14" s="227" t="s">
        <v>2396</v>
      </c>
      <c r="L14" s="227" t="s">
        <v>2408</v>
      </c>
      <c r="M14" s="236" t="s">
        <v>2171</v>
      </c>
      <c r="N14" s="46">
        <f>COUNTIF(Table48[[#This Row],[CMMI Comprehensive Primary Care Plus (CPC+)
Version Date: CY 2017 ]:[CMS Merit-based Incentive Payment System (MIPS) - General Practice/Family Medicine, Internal Medicine, and Pediatrics
Version Date: CY 2017 ]],"*yes*")</f>
        <v>3</v>
      </c>
      <c r="O14" s="47" t="s">
        <v>1</v>
      </c>
      <c r="P14" s="47"/>
      <c r="Q14" s="47"/>
      <c r="R14" s="47"/>
      <c r="S14" s="47"/>
      <c r="T14" s="47" t="s">
        <v>1</v>
      </c>
      <c r="U14" s="47"/>
      <c r="V14" s="47"/>
      <c r="W14" s="47"/>
      <c r="X14" s="47" t="s">
        <v>2870</v>
      </c>
      <c r="Y14" s="47"/>
      <c r="Z14" s="47"/>
      <c r="AA14" s="47"/>
      <c r="AB14" s="47"/>
      <c r="AC14" s="47"/>
      <c r="AD14" s="47"/>
      <c r="AE14" s="47"/>
      <c r="AF14" s="47"/>
      <c r="AG14" s="47"/>
      <c r="AH14" s="47"/>
    </row>
    <row r="15" spans="1:34" s="26" customFormat="1" ht="84.95" customHeight="1">
      <c r="A15" s="189" t="s">
        <v>446</v>
      </c>
      <c r="B15" s="183" t="s">
        <v>2573</v>
      </c>
      <c r="C15" s="57" t="s">
        <v>36</v>
      </c>
      <c r="D15" s="60"/>
      <c r="E15" s="61" t="s">
        <v>372</v>
      </c>
      <c r="F15" s="61" t="s">
        <v>693</v>
      </c>
      <c r="G15" s="240" t="s">
        <v>2502</v>
      </c>
      <c r="H15" s="231" t="s">
        <v>1687</v>
      </c>
      <c r="I15" s="227" t="s">
        <v>2405</v>
      </c>
      <c r="J15" s="227" t="s">
        <v>2404</v>
      </c>
      <c r="K15" s="227" t="s">
        <v>2396</v>
      </c>
      <c r="L15" s="227" t="s">
        <v>2397</v>
      </c>
      <c r="M15" s="236" t="s">
        <v>2171</v>
      </c>
      <c r="N15" s="46">
        <f>COUNTIF(Table48[[#This Row],[CMMI Comprehensive Primary Care Plus (CPC+)
Version Date: CY 2017 ]:[CMS Merit-based Incentive Payment System (MIPS) - General Practice/Family Medicine, Internal Medicine, and Pediatrics
Version Date: CY 2017 ]],"*yes*")</f>
        <v>3</v>
      </c>
      <c r="O15" s="47"/>
      <c r="P15" s="47"/>
      <c r="Q15" s="47" t="s">
        <v>1</v>
      </c>
      <c r="R15" s="47"/>
      <c r="S15" s="47"/>
      <c r="T15" s="47" t="s">
        <v>1</v>
      </c>
      <c r="U15" s="47"/>
      <c r="V15" s="47"/>
      <c r="W15" s="47"/>
      <c r="X15" s="47"/>
      <c r="Y15" s="47"/>
      <c r="Z15" s="227" t="s">
        <v>2464</v>
      </c>
      <c r="AA15" s="47" t="s">
        <v>1</v>
      </c>
      <c r="AB15" s="47"/>
      <c r="AC15" s="47" t="s">
        <v>2306</v>
      </c>
      <c r="AD15" s="47"/>
      <c r="AE15" s="47"/>
      <c r="AF15" s="47" t="s">
        <v>2274</v>
      </c>
      <c r="AG15" s="47" t="s">
        <v>1</v>
      </c>
      <c r="AH15" s="47" t="s">
        <v>1</v>
      </c>
    </row>
    <row r="16" spans="1:34" s="26" customFormat="1" ht="76.5" customHeight="1">
      <c r="A16" s="188" t="s">
        <v>447</v>
      </c>
      <c r="B16" s="183" t="s">
        <v>2677</v>
      </c>
      <c r="C16" s="57" t="s">
        <v>105</v>
      </c>
      <c r="D16" s="60"/>
      <c r="E16" s="61" t="s">
        <v>373</v>
      </c>
      <c r="F16" s="61"/>
      <c r="G16" s="240" t="s">
        <v>2502</v>
      </c>
      <c r="H16" s="231" t="s">
        <v>2581</v>
      </c>
      <c r="I16" s="227" t="s">
        <v>2405</v>
      </c>
      <c r="J16" s="227" t="s">
        <v>2407</v>
      </c>
      <c r="K16" s="227" t="s">
        <v>2396</v>
      </c>
      <c r="L16" s="227" t="s">
        <v>2403</v>
      </c>
      <c r="M16" s="227" t="s">
        <v>6</v>
      </c>
      <c r="N16" s="46">
        <f>COUNTIF(Table48[[#This Row],[CMMI Comprehensive Primary Care Plus (CPC+)
Version Date: CY 2017 ]:[CMS Merit-based Incentive Payment System (MIPS) - General Practice/Family Medicine, Internal Medicine, and Pediatrics
Version Date: CY 2017 ]],"*yes*")</f>
        <v>1</v>
      </c>
      <c r="O16" s="47"/>
      <c r="P16" s="47"/>
      <c r="Q16" s="47"/>
      <c r="R16" s="47" t="s">
        <v>1</v>
      </c>
      <c r="S16" s="47"/>
      <c r="T16" s="47"/>
      <c r="U16" s="47"/>
      <c r="V16" s="47"/>
      <c r="W16" s="47"/>
      <c r="X16" s="47"/>
      <c r="Y16" s="47"/>
      <c r="Z16" s="47"/>
      <c r="AA16" s="47"/>
      <c r="AB16" s="47"/>
      <c r="AC16" s="47" t="s">
        <v>2306</v>
      </c>
      <c r="AD16" s="47"/>
      <c r="AE16" s="47" t="s">
        <v>1</v>
      </c>
      <c r="AF16" s="47"/>
      <c r="AG16" s="47"/>
      <c r="AH16" s="47" t="s">
        <v>1</v>
      </c>
    </row>
    <row r="17" spans="1:34" s="26" customFormat="1" ht="76.5" customHeight="1">
      <c r="A17" s="189" t="s">
        <v>448</v>
      </c>
      <c r="B17" s="183" t="s">
        <v>136</v>
      </c>
      <c r="C17" s="57" t="s">
        <v>35</v>
      </c>
      <c r="D17" s="60"/>
      <c r="E17" s="61"/>
      <c r="F17" s="61" t="s">
        <v>694</v>
      </c>
      <c r="G17" s="240" t="s">
        <v>2482</v>
      </c>
      <c r="H17" s="202" t="s">
        <v>1707</v>
      </c>
      <c r="I17" s="47" t="s">
        <v>2405</v>
      </c>
      <c r="J17" s="47" t="s">
        <v>2407</v>
      </c>
      <c r="K17" s="47" t="s">
        <v>2396</v>
      </c>
      <c r="L17" s="47" t="s">
        <v>2403</v>
      </c>
      <c r="M17" s="154" t="s">
        <v>2171</v>
      </c>
      <c r="N17" s="46">
        <f>COUNTIF(Table48[[#This Row],[CMMI Comprehensive Primary Care Plus (CPC+)
Version Date: CY 2017 ]:[CMS Merit-based Incentive Payment System (MIPS) - General Practice/Family Medicine, Internal Medicine, and Pediatrics
Version Date: CY 2017 ]],"*yes*")</f>
        <v>6</v>
      </c>
      <c r="O17" s="47" t="s">
        <v>1</v>
      </c>
      <c r="P17" s="47" t="s">
        <v>1</v>
      </c>
      <c r="Q17" s="47"/>
      <c r="R17" s="47"/>
      <c r="S17" s="47" t="s">
        <v>1</v>
      </c>
      <c r="T17" s="47" t="s">
        <v>1</v>
      </c>
      <c r="U17" s="47"/>
      <c r="V17" s="47"/>
      <c r="W17" s="47"/>
      <c r="X17" s="47"/>
      <c r="Y17" s="47" t="s">
        <v>1897</v>
      </c>
      <c r="Z17" s="227" t="s">
        <v>2458</v>
      </c>
      <c r="AA17" s="47" t="s">
        <v>1</v>
      </c>
      <c r="AB17" s="47"/>
      <c r="AC17" s="47"/>
      <c r="AD17" s="47"/>
      <c r="AE17" s="47"/>
      <c r="AF17" s="47" t="s">
        <v>2274</v>
      </c>
      <c r="AG17" s="47" t="s">
        <v>1</v>
      </c>
      <c r="AH17" s="47"/>
    </row>
    <row r="18" spans="1:34" s="26" customFormat="1" ht="76.5" customHeight="1">
      <c r="A18" s="188" t="s">
        <v>910</v>
      </c>
      <c r="B18" s="183" t="s">
        <v>2727</v>
      </c>
      <c r="C18" s="59" t="s">
        <v>891</v>
      </c>
      <c r="D18" s="67"/>
      <c r="E18" s="66" t="s">
        <v>906</v>
      </c>
      <c r="F18" s="66"/>
      <c r="G18" s="240" t="s">
        <v>2502</v>
      </c>
      <c r="H18" s="202" t="s">
        <v>1783</v>
      </c>
      <c r="I18" s="47" t="s">
        <v>2405</v>
      </c>
      <c r="J18" s="47" t="s">
        <v>103</v>
      </c>
      <c r="K18" s="47" t="s">
        <v>2396</v>
      </c>
      <c r="L18" s="47" t="s">
        <v>2408</v>
      </c>
      <c r="M18" s="154" t="s">
        <v>6</v>
      </c>
      <c r="N18" s="46">
        <f>COUNTIF(Table48[[#This Row],[CMMI Comprehensive Primary Care Plus (CPC+)
Version Date: CY 2017 ]:[CMS Merit-based Incentive Payment System (MIPS) - General Practice/Family Medicine, Internal Medicine, and Pediatrics
Version Date: CY 2017 ]],"*yes*")</f>
        <v>1</v>
      </c>
      <c r="O18" s="47"/>
      <c r="P18" s="47"/>
      <c r="Q18" s="47"/>
      <c r="R18" s="47"/>
      <c r="S18" s="47"/>
      <c r="T18" s="47"/>
      <c r="U18" s="47"/>
      <c r="V18" s="47"/>
      <c r="W18" s="47"/>
      <c r="X18" s="47" t="s">
        <v>2878</v>
      </c>
      <c r="Y18" s="47"/>
      <c r="Z18" s="47"/>
      <c r="AA18" s="47"/>
      <c r="AB18" s="47"/>
      <c r="AC18" s="47"/>
      <c r="AD18" s="47"/>
      <c r="AE18" s="47"/>
      <c r="AF18" s="47"/>
      <c r="AG18" s="47"/>
      <c r="AH18" s="47"/>
    </row>
    <row r="19" spans="1:34" s="26" customFormat="1" ht="76.5" customHeight="1">
      <c r="A19" s="189" t="s">
        <v>911</v>
      </c>
      <c r="B19" s="183" t="s">
        <v>2728</v>
      </c>
      <c r="C19" s="59" t="s">
        <v>892</v>
      </c>
      <c r="D19" s="67"/>
      <c r="E19" s="66"/>
      <c r="F19" s="66"/>
      <c r="G19" s="240" t="s">
        <v>2502</v>
      </c>
      <c r="H19" s="202" t="s">
        <v>1784</v>
      </c>
      <c r="I19" s="47" t="s">
        <v>2398</v>
      </c>
      <c r="J19" s="47" t="s">
        <v>103</v>
      </c>
      <c r="K19" s="47" t="s">
        <v>2396</v>
      </c>
      <c r="L19" s="47" t="s">
        <v>2408</v>
      </c>
      <c r="M19" s="154" t="s">
        <v>6</v>
      </c>
      <c r="N19" s="46">
        <f>COUNTIF(Table48[[#This Row],[CMMI Comprehensive Primary Care Plus (CPC+)
Version Date: CY 2017 ]:[CMS Merit-based Incentive Payment System (MIPS) - General Practice/Family Medicine, Internal Medicine, and Pediatrics
Version Date: CY 2017 ]],"*yes*")</f>
        <v>0</v>
      </c>
      <c r="O19" s="47"/>
      <c r="P19" s="47"/>
      <c r="Q19" s="47"/>
      <c r="R19" s="47"/>
      <c r="S19" s="47"/>
      <c r="T19" s="47"/>
      <c r="U19" s="47"/>
      <c r="V19" s="47"/>
      <c r="W19" s="47"/>
      <c r="X19" s="47"/>
      <c r="Y19" s="47"/>
      <c r="Z19" s="47"/>
      <c r="AA19" s="47"/>
      <c r="AB19" s="47"/>
      <c r="AC19" s="47"/>
      <c r="AD19" s="47"/>
      <c r="AE19" s="47"/>
      <c r="AF19" s="47"/>
      <c r="AG19" s="47"/>
      <c r="AH19" s="47"/>
    </row>
    <row r="20" spans="1:34" s="26" customFormat="1" ht="76.5" customHeight="1">
      <c r="A20" s="188" t="s">
        <v>449</v>
      </c>
      <c r="B20" s="183" t="s">
        <v>374</v>
      </c>
      <c r="C20" s="57" t="s">
        <v>87</v>
      </c>
      <c r="D20" s="60" t="s">
        <v>359</v>
      </c>
      <c r="E20" s="61" t="s">
        <v>375</v>
      </c>
      <c r="F20" s="61" t="s">
        <v>947</v>
      </c>
      <c r="G20" s="240" t="s">
        <v>2502</v>
      </c>
      <c r="H20" s="202" t="s">
        <v>2250</v>
      </c>
      <c r="I20" s="47" t="s">
        <v>2405</v>
      </c>
      <c r="J20" s="47" t="s">
        <v>2406</v>
      </c>
      <c r="K20" s="47" t="s">
        <v>2396</v>
      </c>
      <c r="L20" s="47" t="s">
        <v>2403</v>
      </c>
      <c r="M20" s="47" t="s">
        <v>5</v>
      </c>
      <c r="N20" s="46">
        <f>COUNTIF(Table48[[#This Row],[CMMI Comprehensive Primary Care Plus (CPC+)
Version Date: CY 2017 ]:[CMS Merit-based Incentive Payment System (MIPS) - General Practice/Family Medicine, Internal Medicine, and Pediatrics
Version Date: CY 2017 ]],"*yes*")</f>
        <v>1</v>
      </c>
      <c r="O20" s="47"/>
      <c r="P20" s="47"/>
      <c r="Q20" s="47"/>
      <c r="R20" s="47"/>
      <c r="S20" s="47"/>
      <c r="T20" s="47"/>
      <c r="U20" s="47"/>
      <c r="V20" s="47"/>
      <c r="W20" s="47"/>
      <c r="X20" s="47"/>
      <c r="Y20" s="47" t="s">
        <v>1900</v>
      </c>
      <c r="Z20" s="47"/>
      <c r="AA20" s="47"/>
      <c r="AB20" s="47"/>
      <c r="AC20" s="47"/>
      <c r="AD20" s="47"/>
      <c r="AE20" s="47"/>
      <c r="AF20" s="47"/>
      <c r="AG20" s="47"/>
      <c r="AH20" s="47"/>
    </row>
    <row r="21" spans="1:34" s="26" customFormat="1" ht="76.5" customHeight="1">
      <c r="A21" s="189" t="s">
        <v>450</v>
      </c>
      <c r="B21" s="183" t="s">
        <v>1921</v>
      </c>
      <c r="C21" s="57" t="s">
        <v>86</v>
      </c>
      <c r="D21" s="60"/>
      <c r="E21" s="61" t="s">
        <v>376</v>
      </c>
      <c r="F21" s="61" t="s">
        <v>711</v>
      </c>
      <c r="G21" s="240" t="s">
        <v>2502</v>
      </c>
      <c r="H21" s="202" t="s">
        <v>2251</v>
      </c>
      <c r="I21" s="47" t="s">
        <v>2405</v>
      </c>
      <c r="J21" s="47" t="s">
        <v>2406</v>
      </c>
      <c r="K21" s="47" t="s">
        <v>2396</v>
      </c>
      <c r="L21" s="47" t="s">
        <v>2403</v>
      </c>
      <c r="M21" s="154" t="s">
        <v>2171</v>
      </c>
      <c r="N21" s="46">
        <f>COUNTIF(Table48[[#This Row],[CMMI Comprehensive Primary Care Plus (CPC+)
Version Date: CY 2017 ]:[CMS Merit-based Incentive Payment System (MIPS) - General Practice/Family Medicine, Internal Medicine, and Pediatrics
Version Date: CY 2017 ]],"*yes*")</f>
        <v>5</v>
      </c>
      <c r="O21" s="47" t="s">
        <v>1</v>
      </c>
      <c r="P21" s="47"/>
      <c r="Q21" s="47"/>
      <c r="R21" s="47" t="s">
        <v>1</v>
      </c>
      <c r="S21" s="47" t="s">
        <v>1</v>
      </c>
      <c r="T21" s="47" t="s">
        <v>1</v>
      </c>
      <c r="U21" s="47"/>
      <c r="V21" s="47"/>
      <c r="W21" s="47"/>
      <c r="X21" s="47"/>
      <c r="Y21" s="47"/>
      <c r="Z21" s="227" t="s">
        <v>2455</v>
      </c>
      <c r="AA21" s="47"/>
      <c r="AB21" s="47"/>
      <c r="AC21" s="47" t="s">
        <v>2274</v>
      </c>
      <c r="AD21" s="47"/>
      <c r="AE21" s="47" t="s">
        <v>1</v>
      </c>
      <c r="AF21" s="47" t="s">
        <v>2278</v>
      </c>
      <c r="AG21" s="47" t="s">
        <v>1</v>
      </c>
      <c r="AH21" s="47" t="s">
        <v>1</v>
      </c>
    </row>
    <row r="22" spans="1:34" s="26" customFormat="1" ht="76.5" customHeight="1">
      <c r="A22" s="188" t="s">
        <v>451</v>
      </c>
      <c r="B22" s="183" t="s">
        <v>377</v>
      </c>
      <c r="C22" s="57" t="s">
        <v>90</v>
      </c>
      <c r="D22" s="60"/>
      <c r="E22" s="61" t="s">
        <v>378</v>
      </c>
      <c r="F22" s="61" t="s">
        <v>695</v>
      </c>
      <c r="G22" s="240" t="s">
        <v>2502</v>
      </c>
      <c r="H22" s="202" t="s">
        <v>1728</v>
      </c>
      <c r="I22" s="47" t="s">
        <v>2405</v>
      </c>
      <c r="J22" s="47" t="s">
        <v>2395</v>
      </c>
      <c r="K22" s="47" t="s">
        <v>2396</v>
      </c>
      <c r="L22" s="47" t="s">
        <v>2441</v>
      </c>
      <c r="M22" s="47" t="s">
        <v>5</v>
      </c>
      <c r="N22" s="46">
        <f>COUNTIF(Table48[[#This Row],[CMMI Comprehensive Primary Care Plus (CPC+)
Version Date: CY 2017 ]:[CMS Merit-based Incentive Payment System (MIPS) - General Practice/Family Medicine, Internal Medicine, and Pediatrics
Version Date: CY 2017 ]],"*yes*")</f>
        <v>4</v>
      </c>
      <c r="O22" s="47"/>
      <c r="P22" s="47"/>
      <c r="Q22" s="47" t="s">
        <v>1</v>
      </c>
      <c r="R22" s="47" t="s">
        <v>1</v>
      </c>
      <c r="S22" s="47"/>
      <c r="T22" s="47" t="s">
        <v>1</v>
      </c>
      <c r="U22" s="47"/>
      <c r="V22" s="47"/>
      <c r="W22" s="47"/>
      <c r="X22" s="47"/>
      <c r="Y22" s="47"/>
      <c r="Z22" s="227" t="s">
        <v>2464</v>
      </c>
      <c r="AA22" s="47"/>
      <c r="AB22" s="47"/>
      <c r="AC22" s="47" t="s">
        <v>2306</v>
      </c>
      <c r="AD22" s="47"/>
      <c r="AE22" s="47" t="s">
        <v>1</v>
      </c>
      <c r="AF22" s="47" t="s">
        <v>2278</v>
      </c>
      <c r="AG22" s="47" t="s">
        <v>1</v>
      </c>
      <c r="AH22" s="47" t="s">
        <v>1</v>
      </c>
    </row>
    <row r="23" spans="1:34" s="26" customFormat="1" ht="76.5" customHeight="1">
      <c r="A23" s="189" t="s">
        <v>452</v>
      </c>
      <c r="B23" s="183" t="s">
        <v>380</v>
      </c>
      <c r="C23" s="57" t="s">
        <v>39</v>
      </c>
      <c r="D23" s="60"/>
      <c r="E23" s="61" t="s">
        <v>379</v>
      </c>
      <c r="F23" s="61" t="s">
        <v>946</v>
      </c>
      <c r="G23" s="240" t="s">
        <v>2502</v>
      </c>
      <c r="H23" s="202" t="s">
        <v>1737</v>
      </c>
      <c r="I23" s="47" t="s">
        <v>2405</v>
      </c>
      <c r="J23" s="47" t="s">
        <v>2406</v>
      </c>
      <c r="K23" s="47" t="s">
        <v>2396</v>
      </c>
      <c r="L23" s="47" t="s">
        <v>2403</v>
      </c>
      <c r="M23" s="154" t="s">
        <v>2171</v>
      </c>
      <c r="N23" s="46">
        <f>COUNTIF(Table48[[#This Row],[CMMI Comprehensive Primary Care Plus (CPC+)
Version Date: CY 2017 ]:[CMS Merit-based Incentive Payment System (MIPS) - General Practice/Family Medicine, Internal Medicine, and Pediatrics
Version Date: CY 2017 ]],"*yes*")</f>
        <v>6</v>
      </c>
      <c r="O23" s="47" t="s">
        <v>1</v>
      </c>
      <c r="P23" s="47"/>
      <c r="Q23" s="47"/>
      <c r="R23" s="47"/>
      <c r="S23" s="47" t="s">
        <v>1</v>
      </c>
      <c r="T23" s="47" t="s">
        <v>1</v>
      </c>
      <c r="U23" s="47"/>
      <c r="V23" s="47"/>
      <c r="W23" s="47"/>
      <c r="X23" s="47" t="s">
        <v>2873</v>
      </c>
      <c r="Y23" s="47" t="s">
        <v>1899</v>
      </c>
      <c r="Z23" s="227" t="s">
        <v>2458</v>
      </c>
      <c r="AA23" s="47" t="s">
        <v>1</v>
      </c>
      <c r="AB23" s="47"/>
      <c r="AC23" s="47" t="s">
        <v>2306</v>
      </c>
      <c r="AD23" s="47" t="s">
        <v>1</v>
      </c>
      <c r="AE23" s="47" t="s">
        <v>1</v>
      </c>
      <c r="AF23" s="47" t="s">
        <v>2274</v>
      </c>
      <c r="AG23" s="47" t="s">
        <v>1</v>
      </c>
      <c r="AH23" s="47" t="s">
        <v>1</v>
      </c>
    </row>
    <row r="24" spans="1:34" s="26" customFormat="1" ht="76.5" customHeight="1">
      <c r="A24" s="188" t="s">
        <v>912</v>
      </c>
      <c r="B24" s="183" t="s">
        <v>2729</v>
      </c>
      <c r="C24" s="59" t="s">
        <v>893</v>
      </c>
      <c r="D24" s="67"/>
      <c r="E24" s="66" t="s">
        <v>907</v>
      </c>
      <c r="F24" s="66"/>
      <c r="G24" s="240" t="s">
        <v>2502</v>
      </c>
      <c r="H24" s="202" t="s">
        <v>1785</v>
      </c>
      <c r="I24" s="47" t="s">
        <v>2405</v>
      </c>
      <c r="J24" s="47" t="s">
        <v>2413</v>
      </c>
      <c r="K24" s="47" t="s">
        <v>2396</v>
      </c>
      <c r="L24" s="47" t="s">
        <v>2408</v>
      </c>
      <c r="M24" s="154" t="s">
        <v>6</v>
      </c>
      <c r="N24" s="46">
        <f>COUNTIF(Table48[[#This Row],[CMMI Comprehensive Primary Care Plus (CPC+)
Version Date: CY 2017 ]:[CMS Merit-based Incentive Payment System (MIPS) - General Practice/Family Medicine, Internal Medicine, and Pediatrics
Version Date: CY 2017 ]],"*yes*")</f>
        <v>1</v>
      </c>
      <c r="O24" s="47"/>
      <c r="P24" s="47"/>
      <c r="Q24" s="47"/>
      <c r="R24" s="47"/>
      <c r="S24" s="47"/>
      <c r="T24" s="47"/>
      <c r="U24" s="47"/>
      <c r="V24" s="47"/>
      <c r="W24" s="47"/>
      <c r="X24" s="47" t="s">
        <v>2879</v>
      </c>
      <c r="Y24" s="47"/>
      <c r="Z24" s="47"/>
      <c r="AA24" s="47"/>
      <c r="AB24" s="47"/>
      <c r="AC24" s="47"/>
      <c r="AD24" s="47"/>
      <c r="AE24" s="47"/>
      <c r="AF24" s="47"/>
      <c r="AG24" s="47"/>
      <c r="AH24" s="47"/>
    </row>
    <row r="25" spans="1:34" s="26" customFormat="1" ht="76.5" customHeight="1">
      <c r="A25" s="189" t="s">
        <v>453</v>
      </c>
      <c r="B25" s="183" t="s">
        <v>382</v>
      </c>
      <c r="C25" s="57" t="s">
        <v>12</v>
      </c>
      <c r="D25" s="60"/>
      <c r="E25" s="61" t="s">
        <v>381</v>
      </c>
      <c r="F25" s="61" t="s">
        <v>696</v>
      </c>
      <c r="G25" s="240" t="s">
        <v>2502</v>
      </c>
      <c r="H25" s="202" t="s">
        <v>1744</v>
      </c>
      <c r="I25" s="47" t="s">
        <v>2398</v>
      </c>
      <c r="J25" s="47" t="s">
        <v>2407</v>
      </c>
      <c r="K25" s="47" t="s">
        <v>2396</v>
      </c>
      <c r="L25" s="47" t="s">
        <v>2441</v>
      </c>
      <c r="M25" s="47" t="s">
        <v>5</v>
      </c>
      <c r="N25" s="46">
        <f>COUNTIF(Table48[[#This Row],[CMMI Comprehensive Primary Care Plus (CPC+)
Version Date: CY 2017 ]:[CMS Merit-based Incentive Payment System (MIPS) - General Practice/Family Medicine, Internal Medicine, and Pediatrics
Version Date: CY 2017 ]],"*yes*")</f>
        <v>0</v>
      </c>
      <c r="O25" s="47"/>
      <c r="P25" s="47"/>
      <c r="Q25" s="47"/>
      <c r="R25" s="47"/>
      <c r="S25" s="47"/>
      <c r="T25" s="47"/>
      <c r="U25" s="47"/>
      <c r="V25" s="47"/>
      <c r="W25" s="47"/>
      <c r="X25" s="47"/>
      <c r="Y25" s="47"/>
      <c r="Z25" s="47"/>
      <c r="AA25" s="47"/>
      <c r="AB25" s="47"/>
      <c r="AC25" s="47"/>
      <c r="AD25" s="47"/>
      <c r="AE25" s="47"/>
      <c r="AF25" s="47"/>
      <c r="AG25" s="47"/>
      <c r="AH25" s="47"/>
    </row>
    <row r="26" spans="1:34" s="26" customFormat="1" ht="76.5" customHeight="1">
      <c r="A26" s="188" t="s">
        <v>454</v>
      </c>
      <c r="B26" s="183" t="s">
        <v>383</v>
      </c>
      <c r="C26" s="57" t="s">
        <v>82</v>
      </c>
      <c r="D26" s="60"/>
      <c r="E26" s="61" t="s">
        <v>384</v>
      </c>
      <c r="F26" s="61" t="s">
        <v>697</v>
      </c>
      <c r="G26" s="240" t="s">
        <v>2502</v>
      </c>
      <c r="H26" s="202" t="s">
        <v>1753</v>
      </c>
      <c r="I26" s="47" t="s">
        <v>2405</v>
      </c>
      <c r="J26" s="47" t="s">
        <v>2395</v>
      </c>
      <c r="K26" s="47" t="s">
        <v>2396</v>
      </c>
      <c r="L26" s="47" t="s">
        <v>2397</v>
      </c>
      <c r="M26" s="154" t="s">
        <v>2171</v>
      </c>
      <c r="N26" s="46">
        <f>COUNTIF(Table48[[#This Row],[CMMI Comprehensive Primary Care Plus (CPC+)
Version Date: CY 2017 ]:[CMS Merit-based Incentive Payment System (MIPS) - General Practice/Family Medicine, Internal Medicine, and Pediatrics
Version Date: CY 2017 ]],"*yes*")</f>
        <v>3</v>
      </c>
      <c r="O26" s="47"/>
      <c r="P26" s="47"/>
      <c r="Q26" s="47" t="s">
        <v>1</v>
      </c>
      <c r="R26" s="47"/>
      <c r="S26" s="47"/>
      <c r="T26" s="47" t="s">
        <v>1</v>
      </c>
      <c r="U26" s="47"/>
      <c r="V26" s="47"/>
      <c r="W26" s="47"/>
      <c r="X26" s="47"/>
      <c r="Y26" s="47"/>
      <c r="Z26" s="227" t="s">
        <v>2464</v>
      </c>
      <c r="AA26" s="47" t="s">
        <v>1</v>
      </c>
      <c r="AB26" s="47"/>
      <c r="AC26" s="47" t="s">
        <v>2310</v>
      </c>
      <c r="AD26" s="47" t="s">
        <v>1</v>
      </c>
      <c r="AE26" s="47" t="s">
        <v>1</v>
      </c>
      <c r="AF26" s="47" t="s">
        <v>2278</v>
      </c>
      <c r="AG26" s="47" t="s">
        <v>2109</v>
      </c>
      <c r="AH26" s="47" t="s">
        <v>1</v>
      </c>
    </row>
    <row r="27" spans="1:34" s="26" customFormat="1" ht="76.5" customHeight="1">
      <c r="A27" s="189" t="s">
        <v>829</v>
      </c>
      <c r="B27" s="183" t="s">
        <v>1927</v>
      </c>
      <c r="C27" s="57" t="s">
        <v>104</v>
      </c>
      <c r="D27" s="60"/>
      <c r="E27" s="61" t="s">
        <v>1587</v>
      </c>
      <c r="F27" s="61"/>
      <c r="G27" s="240" t="s">
        <v>2502</v>
      </c>
      <c r="H27" s="202" t="s">
        <v>2628</v>
      </c>
      <c r="I27" s="47" t="s">
        <v>2405</v>
      </c>
      <c r="J27" s="227" t="s">
        <v>2395</v>
      </c>
      <c r="K27" s="227" t="s">
        <v>2396</v>
      </c>
      <c r="L27" s="227" t="s">
        <v>2403</v>
      </c>
      <c r="M27" s="47" t="s">
        <v>6</v>
      </c>
      <c r="N27" s="46">
        <f>COUNTIF(Table48[[#This Row],[CMMI Comprehensive Primary Care Plus (CPC+)
Version Date: CY 2017 ]:[CMS Merit-based Incentive Payment System (MIPS) - General Practice/Family Medicine, Internal Medicine, and Pediatrics
Version Date: CY 2017 ]],"*yes*")</f>
        <v>1</v>
      </c>
      <c r="O27" s="47"/>
      <c r="P27" s="47"/>
      <c r="Q27" s="47"/>
      <c r="R27" s="47" t="s">
        <v>1</v>
      </c>
      <c r="S27" s="47"/>
      <c r="T27" s="47"/>
      <c r="U27" s="47"/>
      <c r="V27" s="47"/>
      <c r="W27" s="47"/>
      <c r="X27" s="47"/>
      <c r="Y27" s="47"/>
      <c r="Z27" s="47"/>
      <c r="AA27" s="47"/>
      <c r="AB27" s="47"/>
      <c r="AC27" s="47" t="s">
        <v>2306</v>
      </c>
      <c r="AD27" s="47"/>
      <c r="AE27" s="47"/>
      <c r="AF27" s="47"/>
      <c r="AG27" s="47"/>
      <c r="AH27" s="47"/>
    </row>
    <row r="28" spans="1:34" s="26" customFormat="1" ht="76.5" customHeight="1">
      <c r="A28" s="188" t="s">
        <v>913</v>
      </c>
      <c r="B28" s="183" t="s">
        <v>894</v>
      </c>
      <c r="C28" s="59" t="s">
        <v>895</v>
      </c>
      <c r="D28" s="67"/>
      <c r="E28" s="66" t="s">
        <v>2668</v>
      </c>
      <c r="F28" s="66"/>
      <c r="G28" s="240" t="s">
        <v>2502</v>
      </c>
      <c r="H28" s="202" t="s">
        <v>1786</v>
      </c>
      <c r="I28" s="47" t="s">
        <v>2405</v>
      </c>
      <c r="J28" s="47" t="s">
        <v>2395</v>
      </c>
      <c r="K28" s="47" t="s">
        <v>2396</v>
      </c>
      <c r="L28" s="47" t="s">
        <v>2408</v>
      </c>
      <c r="M28" s="154" t="s">
        <v>6</v>
      </c>
      <c r="N28" s="46">
        <f>COUNTIF(Table48[[#This Row],[CMMI Comprehensive Primary Care Plus (CPC+)
Version Date: CY 2017 ]:[CMS Merit-based Incentive Payment System (MIPS) - General Practice/Family Medicine, Internal Medicine, and Pediatrics
Version Date: CY 2017 ]],"*yes*")</f>
        <v>1</v>
      </c>
      <c r="O28" s="47"/>
      <c r="P28" s="47"/>
      <c r="Q28" s="47"/>
      <c r="R28" s="47"/>
      <c r="S28" s="47"/>
      <c r="T28" s="47"/>
      <c r="U28" s="47"/>
      <c r="V28" s="47"/>
      <c r="W28" s="47"/>
      <c r="X28" s="47" t="s">
        <v>2880</v>
      </c>
      <c r="Y28" s="47"/>
      <c r="Z28" s="47"/>
      <c r="AA28" s="47"/>
      <c r="AB28" s="47"/>
      <c r="AC28" s="47"/>
      <c r="AD28" s="47"/>
      <c r="AE28" s="47"/>
      <c r="AF28" s="47"/>
      <c r="AG28" s="47"/>
      <c r="AH28" s="47"/>
    </row>
    <row r="29" spans="1:34" s="26" customFormat="1" ht="76.5" customHeight="1">
      <c r="A29" s="189" t="s">
        <v>455</v>
      </c>
      <c r="B29" s="183" t="s">
        <v>1930</v>
      </c>
      <c r="C29" s="57" t="s">
        <v>43</v>
      </c>
      <c r="D29" s="60"/>
      <c r="E29" s="61"/>
      <c r="F29" s="61" t="s">
        <v>698</v>
      </c>
      <c r="G29" s="240" t="s">
        <v>2482</v>
      </c>
      <c r="H29" s="202" t="s">
        <v>1758</v>
      </c>
      <c r="I29" s="47" t="s">
        <v>2405</v>
      </c>
      <c r="J29" s="47" t="s">
        <v>2395</v>
      </c>
      <c r="K29" s="47" t="s">
        <v>2396</v>
      </c>
      <c r="L29" s="47" t="s">
        <v>2441</v>
      </c>
      <c r="M29" s="154" t="s">
        <v>2171</v>
      </c>
      <c r="N29" s="46">
        <f>COUNTIF(Table48[[#This Row],[CMMI Comprehensive Primary Care Plus (CPC+)
Version Date: CY 2017 ]:[CMS Merit-based Incentive Payment System (MIPS) - General Practice/Family Medicine, Internal Medicine, and Pediatrics
Version Date: CY 2017 ]],"*yes*")</f>
        <v>3</v>
      </c>
      <c r="O29" s="47"/>
      <c r="P29" s="47"/>
      <c r="Q29" s="47"/>
      <c r="R29" s="47"/>
      <c r="S29" s="47"/>
      <c r="T29" s="47" t="s">
        <v>1</v>
      </c>
      <c r="U29" s="47"/>
      <c r="V29" s="47"/>
      <c r="W29" s="47"/>
      <c r="X29" s="47"/>
      <c r="Y29" s="47" t="s">
        <v>1894</v>
      </c>
      <c r="Z29" s="227" t="s">
        <v>2465</v>
      </c>
      <c r="AA29" s="47"/>
      <c r="AB29" s="47"/>
      <c r="AC29" s="47"/>
      <c r="AD29" s="47"/>
      <c r="AE29" s="47"/>
      <c r="AF29" s="47"/>
      <c r="AG29" s="47"/>
      <c r="AH29" s="47" t="s">
        <v>1</v>
      </c>
    </row>
    <row r="30" spans="1:34" s="26" customFormat="1" ht="76.5" customHeight="1">
      <c r="A30" s="188" t="s">
        <v>456</v>
      </c>
      <c r="B30" s="183" t="s">
        <v>386</v>
      </c>
      <c r="C30" s="57" t="s">
        <v>38</v>
      </c>
      <c r="D30" s="60"/>
      <c r="E30" s="61" t="s">
        <v>385</v>
      </c>
      <c r="F30" s="61" t="s">
        <v>699</v>
      </c>
      <c r="G30" s="240" t="s">
        <v>2502</v>
      </c>
      <c r="H30" s="202" t="s">
        <v>2252</v>
      </c>
      <c r="I30" s="47" t="s">
        <v>2405</v>
      </c>
      <c r="J30" s="225" t="s">
        <v>2407</v>
      </c>
      <c r="K30" s="47" t="s">
        <v>2396</v>
      </c>
      <c r="L30" s="47" t="s">
        <v>2408</v>
      </c>
      <c r="M30" s="154" t="s">
        <v>6</v>
      </c>
      <c r="N30" s="46">
        <f>COUNTIF(Table48[[#This Row],[CMMI Comprehensive Primary Care Plus (CPC+)
Version Date: CY 2017 ]:[CMS Merit-based Incentive Payment System (MIPS) - General Practice/Family Medicine, Internal Medicine, and Pediatrics
Version Date: CY 2017 ]],"*yes*")</f>
        <v>2</v>
      </c>
      <c r="O30" s="47"/>
      <c r="P30" s="47"/>
      <c r="Q30" s="47"/>
      <c r="R30" s="47"/>
      <c r="S30" s="47"/>
      <c r="T30" s="47" t="s">
        <v>1</v>
      </c>
      <c r="U30" s="47"/>
      <c r="V30" s="47"/>
      <c r="W30" s="47"/>
      <c r="X30" s="47"/>
      <c r="Y30" s="47" t="s">
        <v>1895</v>
      </c>
      <c r="Z30" s="47"/>
      <c r="AA30" s="47"/>
      <c r="AB30" s="47"/>
      <c r="AC30" s="47"/>
      <c r="AD30" s="47"/>
      <c r="AE30" s="47"/>
      <c r="AF30" s="47"/>
      <c r="AG30" s="47"/>
      <c r="AH30" s="47"/>
    </row>
    <row r="31" spans="1:34" s="26" customFormat="1" ht="76.5" customHeight="1">
      <c r="A31" s="189" t="s">
        <v>1323</v>
      </c>
      <c r="B31" s="183" t="s">
        <v>948</v>
      </c>
      <c r="C31" s="59" t="s">
        <v>1251</v>
      </c>
      <c r="D31" s="67"/>
      <c r="E31" s="66"/>
      <c r="F31" s="66"/>
      <c r="G31" s="240" t="s">
        <v>2502</v>
      </c>
      <c r="H31" s="202" t="s">
        <v>1800</v>
      </c>
      <c r="I31" s="251" t="s">
        <v>2398</v>
      </c>
      <c r="J31" s="47" t="s">
        <v>2409</v>
      </c>
      <c r="K31" s="47" t="s">
        <v>2396</v>
      </c>
      <c r="L31" s="47" t="s">
        <v>2403</v>
      </c>
      <c r="M31" s="154" t="s">
        <v>430</v>
      </c>
      <c r="N31" s="46">
        <f>COUNTIF(Table48[[#This Row],[CMMI Comprehensive Primary Care Plus (CPC+)
Version Date: CY 2017 ]:[CMS Merit-based Incentive Payment System (MIPS) - General Practice/Family Medicine, Internal Medicine, and Pediatrics
Version Date: CY 2017 ]],"*yes*")</f>
        <v>0</v>
      </c>
      <c r="O31" s="47"/>
      <c r="P31" s="47"/>
      <c r="Q31" s="47"/>
      <c r="R31" s="47"/>
      <c r="S31" s="47"/>
      <c r="T31" s="47"/>
      <c r="U31" s="47"/>
      <c r="V31" s="47"/>
      <c r="W31" s="47"/>
      <c r="X31" s="47"/>
      <c r="Y31" s="47"/>
      <c r="Z31" s="47"/>
      <c r="AA31" s="47"/>
      <c r="AB31" s="47"/>
      <c r="AC31" s="47"/>
      <c r="AD31" s="47"/>
      <c r="AE31" s="47"/>
      <c r="AF31" s="47"/>
      <c r="AG31" s="47"/>
      <c r="AH31" s="47"/>
    </row>
    <row r="32" spans="1:34" s="26" customFormat="1" ht="76.5" customHeight="1">
      <c r="A32" s="188" t="s">
        <v>1326</v>
      </c>
      <c r="B32" s="183" t="s">
        <v>949</v>
      </c>
      <c r="C32" s="59" t="s">
        <v>1252</v>
      </c>
      <c r="D32" s="67"/>
      <c r="E32" s="66"/>
      <c r="F32" s="66"/>
      <c r="G32" s="240" t="s">
        <v>2502</v>
      </c>
      <c r="H32" s="202" t="s">
        <v>950</v>
      </c>
      <c r="I32" s="47" t="s">
        <v>2398</v>
      </c>
      <c r="J32" s="47" t="s">
        <v>2409</v>
      </c>
      <c r="K32" s="47" t="s">
        <v>2396</v>
      </c>
      <c r="L32" s="47" t="s">
        <v>2408</v>
      </c>
      <c r="M32" s="154" t="s">
        <v>430</v>
      </c>
      <c r="N32" s="46">
        <f>COUNTIF(Table48[[#This Row],[CMMI Comprehensive Primary Care Plus (CPC+)
Version Date: CY 2017 ]:[CMS Merit-based Incentive Payment System (MIPS) - General Practice/Family Medicine, Internal Medicine, and Pediatrics
Version Date: CY 2017 ]],"*yes*")</f>
        <v>0</v>
      </c>
      <c r="O32" s="47"/>
      <c r="P32" s="47"/>
      <c r="Q32" s="47"/>
      <c r="R32" s="47"/>
      <c r="S32" s="47"/>
      <c r="T32" s="47"/>
      <c r="U32" s="47"/>
      <c r="V32" s="47"/>
      <c r="W32" s="47"/>
      <c r="X32" s="47"/>
      <c r="Y32" s="47"/>
      <c r="Z32" s="47"/>
      <c r="AA32" s="47"/>
      <c r="AB32" s="47"/>
      <c r="AC32" s="47"/>
      <c r="AD32" s="47"/>
      <c r="AE32" s="47"/>
      <c r="AF32" s="47"/>
      <c r="AG32" s="47"/>
      <c r="AH32" s="47"/>
    </row>
    <row r="33" spans="1:34" s="26" customFormat="1" ht="76.5" customHeight="1">
      <c r="A33" s="189" t="s">
        <v>457</v>
      </c>
      <c r="B33" s="183" t="s">
        <v>50</v>
      </c>
      <c r="C33" s="57" t="s">
        <v>51</v>
      </c>
      <c r="D33" s="60"/>
      <c r="E33" s="61"/>
      <c r="F33" s="61"/>
      <c r="G33" s="240" t="s">
        <v>2482</v>
      </c>
      <c r="H33" s="202" t="s">
        <v>1767</v>
      </c>
      <c r="I33" s="47" t="s">
        <v>2398</v>
      </c>
      <c r="J33" s="47" t="s">
        <v>2407</v>
      </c>
      <c r="K33" s="47" t="s">
        <v>2396</v>
      </c>
      <c r="L33" s="47" t="s">
        <v>2441</v>
      </c>
      <c r="M33" s="154" t="s">
        <v>2171</v>
      </c>
      <c r="N33" s="46">
        <f>COUNTIF(Table48[[#This Row],[CMMI Comprehensive Primary Care Plus (CPC+)
Version Date: CY 2017 ]:[CMS Merit-based Incentive Payment System (MIPS) - General Practice/Family Medicine, Internal Medicine, and Pediatrics
Version Date: CY 2017 ]],"*yes*")</f>
        <v>0</v>
      </c>
      <c r="O33" s="47"/>
      <c r="P33" s="47"/>
      <c r="Q33" s="47"/>
      <c r="R33" s="47"/>
      <c r="S33" s="47"/>
      <c r="T33" s="47"/>
      <c r="U33" s="47"/>
      <c r="V33" s="47"/>
      <c r="W33" s="47"/>
      <c r="X33" s="47"/>
      <c r="Y33" s="47"/>
      <c r="Z33" s="47"/>
      <c r="AA33" s="47" t="s">
        <v>1</v>
      </c>
      <c r="AB33" s="47"/>
      <c r="AC33" s="47"/>
      <c r="AD33" s="47"/>
      <c r="AE33" s="47"/>
      <c r="AF33" s="47"/>
      <c r="AG33" s="47"/>
      <c r="AH33" s="47"/>
    </row>
    <row r="34" spans="1:34" s="26" customFormat="1" ht="76.5" customHeight="1">
      <c r="A34" s="188" t="s">
        <v>1327</v>
      </c>
      <c r="B34" s="183" t="s">
        <v>951</v>
      </c>
      <c r="C34" s="59" t="s">
        <v>1253</v>
      </c>
      <c r="D34" s="67"/>
      <c r="E34" s="66"/>
      <c r="F34" s="66"/>
      <c r="G34" s="240" t="s">
        <v>2502</v>
      </c>
      <c r="H34" s="202" t="s">
        <v>1801</v>
      </c>
      <c r="I34" s="47" t="s">
        <v>2398</v>
      </c>
      <c r="J34" s="47" t="s">
        <v>2409</v>
      </c>
      <c r="K34" s="47" t="s">
        <v>2396</v>
      </c>
      <c r="L34" s="47" t="s">
        <v>2403</v>
      </c>
      <c r="M34" s="154" t="s">
        <v>5</v>
      </c>
      <c r="N34" s="46">
        <f>COUNTIF(Table48[[#This Row],[CMMI Comprehensive Primary Care Plus (CPC+)
Version Date: CY 2017 ]:[CMS Merit-based Incentive Payment System (MIPS) - General Practice/Family Medicine, Internal Medicine, and Pediatrics
Version Date: CY 2017 ]],"*yes*")</f>
        <v>0</v>
      </c>
      <c r="O34" s="47"/>
      <c r="P34" s="47"/>
      <c r="Q34" s="47"/>
      <c r="R34" s="47"/>
      <c r="S34" s="47"/>
      <c r="T34" s="47"/>
      <c r="U34" s="47"/>
      <c r="V34" s="47"/>
      <c r="W34" s="47"/>
      <c r="X34" s="47"/>
      <c r="Y34" s="47"/>
      <c r="Z34" s="47"/>
      <c r="AA34" s="47"/>
      <c r="AB34" s="47"/>
      <c r="AC34" s="47"/>
      <c r="AD34" s="47"/>
      <c r="AE34" s="47"/>
      <c r="AF34" s="47"/>
      <c r="AG34" s="47"/>
      <c r="AH34" s="47"/>
    </row>
    <row r="35" spans="1:34" s="26" customFormat="1" ht="76.5" customHeight="1">
      <c r="A35" s="189" t="s">
        <v>458</v>
      </c>
      <c r="B35" s="183" t="s">
        <v>1934</v>
      </c>
      <c r="C35" s="57" t="s">
        <v>9</v>
      </c>
      <c r="D35" s="60"/>
      <c r="E35" s="61" t="s">
        <v>387</v>
      </c>
      <c r="F35" s="61" t="s">
        <v>700</v>
      </c>
      <c r="G35" s="240" t="s">
        <v>2502</v>
      </c>
      <c r="H35" s="231" t="s">
        <v>1772</v>
      </c>
      <c r="I35" s="47" t="s">
        <v>2394</v>
      </c>
      <c r="J35" s="47" t="s">
        <v>2409</v>
      </c>
      <c r="K35" s="47" t="s">
        <v>2396</v>
      </c>
      <c r="L35" s="47" t="s">
        <v>2403</v>
      </c>
      <c r="M35" s="47" t="s">
        <v>5</v>
      </c>
      <c r="N35" s="46">
        <f>COUNTIF(Table48[[#This Row],[CMMI Comprehensive Primary Care Plus (CPC+)
Version Date: CY 2017 ]:[CMS Merit-based Incentive Payment System (MIPS) - General Practice/Family Medicine, Internal Medicine, and Pediatrics
Version Date: CY 2017 ]],"*yes*")</f>
        <v>4</v>
      </c>
      <c r="O35" s="47" t="s">
        <v>1</v>
      </c>
      <c r="P35" s="47"/>
      <c r="Q35" s="47"/>
      <c r="R35" s="47"/>
      <c r="S35" s="47" t="s">
        <v>1</v>
      </c>
      <c r="T35" s="47" t="s">
        <v>1</v>
      </c>
      <c r="U35" s="47"/>
      <c r="V35" s="47"/>
      <c r="W35" s="47"/>
      <c r="X35" s="47"/>
      <c r="Y35" s="47"/>
      <c r="Z35" s="227" t="s">
        <v>2455</v>
      </c>
      <c r="AA35" s="47" t="s">
        <v>1</v>
      </c>
      <c r="AB35" s="47"/>
      <c r="AC35" s="47" t="s">
        <v>2306</v>
      </c>
      <c r="AD35" s="47"/>
      <c r="AE35" s="47"/>
      <c r="AF35" s="47" t="s">
        <v>2278</v>
      </c>
      <c r="AG35" s="47"/>
      <c r="AH35" s="47" t="s">
        <v>1</v>
      </c>
    </row>
    <row r="36" spans="1:34" s="26" customFormat="1" ht="76.5" customHeight="1">
      <c r="A36" s="188" t="s">
        <v>914</v>
      </c>
      <c r="B36" s="183" t="s">
        <v>2730</v>
      </c>
      <c r="C36" s="59" t="s">
        <v>896</v>
      </c>
      <c r="D36" s="67"/>
      <c r="E36" s="66" t="s">
        <v>908</v>
      </c>
      <c r="F36" s="66"/>
      <c r="G36" s="240" t="s">
        <v>2502</v>
      </c>
      <c r="H36" s="202" t="s">
        <v>1787</v>
      </c>
      <c r="I36" s="47" t="s">
        <v>2414</v>
      </c>
      <c r="J36" s="47" t="s">
        <v>2409</v>
      </c>
      <c r="K36" s="47" t="s">
        <v>2396</v>
      </c>
      <c r="L36" s="47" t="s">
        <v>2408</v>
      </c>
      <c r="M36" s="154" t="s">
        <v>2171</v>
      </c>
      <c r="N36" s="46">
        <f>COUNTIF(Table48[[#This Row],[CMMI Comprehensive Primary Care Plus (CPC+)
Version Date: CY 2017 ]:[CMS Merit-based Incentive Payment System (MIPS) - General Practice/Family Medicine, Internal Medicine, and Pediatrics
Version Date: CY 2017 ]],"*yes*")</f>
        <v>2</v>
      </c>
      <c r="O36" s="47"/>
      <c r="P36" s="47"/>
      <c r="Q36" s="47"/>
      <c r="R36" s="47"/>
      <c r="S36" s="47"/>
      <c r="T36" s="47"/>
      <c r="U36" s="47"/>
      <c r="V36" s="47"/>
      <c r="W36" s="47"/>
      <c r="X36" s="47" t="s">
        <v>2881</v>
      </c>
      <c r="Y36" s="47"/>
      <c r="Z36" s="227" t="s">
        <v>2458</v>
      </c>
      <c r="AA36" s="47"/>
      <c r="AB36" s="47"/>
      <c r="AC36" s="47"/>
      <c r="AD36" s="47"/>
      <c r="AE36" s="47"/>
      <c r="AF36" s="47"/>
      <c r="AG36" s="47"/>
      <c r="AH36" s="47"/>
    </row>
    <row r="37" spans="1:34" s="26" customFormat="1" ht="76.5" customHeight="1">
      <c r="A37" s="189" t="s">
        <v>459</v>
      </c>
      <c r="B37" s="183" t="s">
        <v>1935</v>
      </c>
      <c r="C37" s="58" t="s">
        <v>180</v>
      </c>
      <c r="D37" s="62"/>
      <c r="E37" s="63" t="s">
        <v>388</v>
      </c>
      <c r="F37" s="63"/>
      <c r="G37" s="240" t="s">
        <v>2502</v>
      </c>
      <c r="H37" s="202" t="s">
        <v>1776</v>
      </c>
      <c r="I37" s="47" t="s">
        <v>2398</v>
      </c>
      <c r="J37" s="47" t="s">
        <v>2409</v>
      </c>
      <c r="K37" s="47" t="s">
        <v>2396</v>
      </c>
      <c r="L37" s="47" t="s">
        <v>2403</v>
      </c>
      <c r="M37" s="47" t="s">
        <v>5</v>
      </c>
      <c r="N37" s="46">
        <f>COUNTIF(Table48[[#This Row],[CMMI Comprehensive Primary Care Plus (CPC+)
Version Date: CY 2017 ]:[CMS Merit-based Incentive Payment System (MIPS) - General Practice/Family Medicine, Internal Medicine, and Pediatrics
Version Date: CY 2017 ]],"*yes*")</f>
        <v>1</v>
      </c>
      <c r="O37" s="47"/>
      <c r="P37" s="47"/>
      <c r="Q37" s="47"/>
      <c r="R37" s="47"/>
      <c r="S37" s="47"/>
      <c r="T37" s="47"/>
      <c r="U37" s="47"/>
      <c r="V37" s="47"/>
      <c r="W37" s="47"/>
      <c r="X37" s="47" t="s">
        <v>2876</v>
      </c>
      <c r="Y37" s="47"/>
      <c r="Z37" s="47"/>
      <c r="AA37" s="47"/>
      <c r="AB37" s="47"/>
      <c r="AC37" s="47"/>
      <c r="AD37" s="47"/>
      <c r="AE37" s="47"/>
      <c r="AF37" s="47"/>
      <c r="AG37" s="47"/>
      <c r="AH37" s="47"/>
    </row>
    <row r="38" spans="1:34" s="26" customFormat="1" ht="76.5" customHeight="1">
      <c r="A38" s="188" t="s">
        <v>460</v>
      </c>
      <c r="B38" s="183" t="s">
        <v>137</v>
      </c>
      <c r="C38" s="57" t="s">
        <v>40</v>
      </c>
      <c r="D38" s="60"/>
      <c r="E38" s="61" t="s">
        <v>175</v>
      </c>
      <c r="F38" s="61" t="s">
        <v>714</v>
      </c>
      <c r="G38" s="240" t="s">
        <v>2502</v>
      </c>
      <c r="H38" s="202" t="s">
        <v>1778</v>
      </c>
      <c r="I38" s="47" t="s">
        <v>2398</v>
      </c>
      <c r="J38" s="47" t="s">
        <v>2410</v>
      </c>
      <c r="K38" s="47" t="s">
        <v>2396</v>
      </c>
      <c r="L38" s="47" t="s">
        <v>2403</v>
      </c>
      <c r="M38" s="47" t="s">
        <v>5</v>
      </c>
      <c r="N38" s="46">
        <f>COUNTIF(Table48[[#This Row],[CMMI Comprehensive Primary Care Plus (CPC+)
Version Date: CY 2017 ]:[CMS Merit-based Incentive Payment System (MIPS) - General Practice/Family Medicine, Internal Medicine, and Pediatrics
Version Date: CY 2017 ]],"*yes*")</f>
        <v>6</v>
      </c>
      <c r="O38" s="47" t="s">
        <v>1</v>
      </c>
      <c r="P38" s="47"/>
      <c r="Q38" s="47"/>
      <c r="R38" s="47"/>
      <c r="S38" s="47" t="s">
        <v>1</v>
      </c>
      <c r="T38" s="47" t="s">
        <v>1</v>
      </c>
      <c r="U38" s="47"/>
      <c r="V38" s="47"/>
      <c r="W38" s="47"/>
      <c r="X38" s="47" t="s">
        <v>2877</v>
      </c>
      <c r="Y38" s="47" t="s">
        <v>1907</v>
      </c>
      <c r="Z38" s="227" t="s">
        <v>2458</v>
      </c>
      <c r="AA38" s="47"/>
      <c r="AB38" s="47"/>
      <c r="AC38" s="47" t="s">
        <v>2274</v>
      </c>
      <c r="AD38" s="47"/>
      <c r="AE38" s="47"/>
      <c r="AF38" s="47" t="s">
        <v>2278</v>
      </c>
      <c r="AG38" s="47" t="s">
        <v>1</v>
      </c>
      <c r="AH38" s="47" t="s">
        <v>1</v>
      </c>
    </row>
    <row r="39" spans="1:34" s="26" customFormat="1" ht="76.5" customHeight="1">
      <c r="A39" s="189" t="s">
        <v>461</v>
      </c>
      <c r="B39" s="183" t="s">
        <v>1937</v>
      </c>
      <c r="C39" s="57" t="s">
        <v>37</v>
      </c>
      <c r="D39" s="60"/>
      <c r="E39" s="61"/>
      <c r="F39" s="61" t="s">
        <v>710</v>
      </c>
      <c r="G39" s="240" t="s">
        <v>2502</v>
      </c>
      <c r="H39" s="202" t="s">
        <v>2640</v>
      </c>
      <c r="I39" s="47" t="s">
        <v>2398</v>
      </c>
      <c r="J39" s="47" t="s">
        <v>2410</v>
      </c>
      <c r="K39" s="47" t="s">
        <v>2396</v>
      </c>
      <c r="L39" s="47" t="s">
        <v>2403</v>
      </c>
      <c r="M39" s="47" t="s">
        <v>430</v>
      </c>
      <c r="N39" s="46">
        <f>COUNTIF(Table48[[#This Row],[CMMI Comprehensive Primary Care Plus (CPC+)
Version Date: CY 2017 ]:[CMS Merit-based Incentive Payment System (MIPS) - General Practice/Family Medicine, Internal Medicine, and Pediatrics
Version Date: CY 2017 ]],"*yes*")</f>
        <v>3</v>
      </c>
      <c r="O39" s="47"/>
      <c r="P39" s="47"/>
      <c r="Q39" s="47"/>
      <c r="R39" s="47"/>
      <c r="S39" s="47" t="s">
        <v>1</v>
      </c>
      <c r="T39" s="47" t="s">
        <v>1</v>
      </c>
      <c r="U39" s="47"/>
      <c r="V39" s="47"/>
      <c r="W39" s="47"/>
      <c r="X39" s="47"/>
      <c r="Y39" s="47"/>
      <c r="Z39" s="227" t="s">
        <v>2458</v>
      </c>
      <c r="AA39" s="47"/>
      <c r="AB39" s="47"/>
      <c r="AC39" s="47"/>
      <c r="AD39" s="47"/>
      <c r="AE39" s="47"/>
      <c r="AF39" s="47"/>
      <c r="AG39" s="47"/>
      <c r="AH39" s="47"/>
    </row>
    <row r="40" spans="1:34" s="26" customFormat="1" ht="76.5" customHeight="1">
      <c r="A40" s="188" t="s">
        <v>462</v>
      </c>
      <c r="B40" s="183" t="s">
        <v>2390</v>
      </c>
      <c r="C40" s="57" t="s">
        <v>110</v>
      </c>
      <c r="D40" s="60"/>
      <c r="E40" s="61" t="s">
        <v>175</v>
      </c>
      <c r="F40" s="61"/>
      <c r="G40" s="240" t="s">
        <v>2502</v>
      </c>
      <c r="H40" s="202" t="s">
        <v>1789</v>
      </c>
      <c r="I40" s="47" t="s">
        <v>2398</v>
      </c>
      <c r="J40" s="47" t="s">
        <v>2410</v>
      </c>
      <c r="K40" s="47" t="s">
        <v>2396</v>
      </c>
      <c r="L40" s="47" t="s">
        <v>2403</v>
      </c>
      <c r="M40" s="47" t="s">
        <v>5</v>
      </c>
      <c r="N40" s="46">
        <f>COUNTIF(Table48[[#This Row],[CMMI Comprehensive Primary Care Plus (CPC+)
Version Date: CY 2017 ]:[CMS Merit-based Incentive Payment System (MIPS) - General Practice/Family Medicine, Internal Medicine, and Pediatrics
Version Date: CY 2017 ]],"*yes*")</f>
        <v>2</v>
      </c>
      <c r="O40" s="47"/>
      <c r="P40" s="47"/>
      <c r="Q40" s="47"/>
      <c r="R40" s="47" t="s">
        <v>1</v>
      </c>
      <c r="S40" s="47" t="s">
        <v>1</v>
      </c>
      <c r="T40" s="47"/>
      <c r="U40" s="47"/>
      <c r="V40" s="47"/>
      <c r="W40" s="47"/>
      <c r="X40" s="47"/>
      <c r="Y40" s="47"/>
      <c r="Z40" s="47"/>
      <c r="AA40" s="47"/>
      <c r="AB40" s="47"/>
      <c r="AC40" s="47" t="s">
        <v>2274</v>
      </c>
      <c r="AD40" s="47"/>
      <c r="AE40" s="47" t="s">
        <v>1</v>
      </c>
      <c r="AF40" s="47"/>
      <c r="AG40" s="47"/>
      <c r="AH40" s="47" t="s">
        <v>1</v>
      </c>
    </row>
    <row r="41" spans="1:34" s="26" customFormat="1" ht="76.5" customHeight="1">
      <c r="A41" s="189" t="s">
        <v>463</v>
      </c>
      <c r="B41" s="183" t="s">
        <v>1941</v>
      </c>
      <c r="C41" s="58" t="s">
        <v>218</v>
      </c>
      <c r="D41" s="62"/>
      <c r="E41" s="63" t="s">
        <v>389</v>
      </c>
      <c r="F41" s="63"/>
      <c r="G41" s="240" t="s">
        <v>2502</v>
      </c>
      <c r="H41" s="202" t="s">
        <v>1793</v>
      </c>
      <c r="I41" s="47" t="s">
        <v>2394</v>
      </c>
      <c r="J41" s="47" t="s">
        <v>2407</v>
      </c>
      <c r="K41" s="47" t="s">
        <v>2396</v>
      </c>
      <c r="L41" s="47" t="s">
        <v>2403</v>
      </c>
      <c r="M41" s="47" t="s">
        <v>5</v>
      </c>
      <c r="N41" s="46">
        <f>COUNTIF(Table48[[#This Row],[CMMI Comprehensive Primary Care Plus (CPC+)
Version Date: CY 2017 ]:[CMS Merit-based Incentive Payment System (MIPS) - General Practice/Family Medicine, Internal Medicine, and Pediatrics
Version Date: CY 2017 ]],"*yes*")</f>
        <v>2</v>
      </c>
      <c r="O41" s="47"/>
      <c r="P41" s="47"/>
      <c r="Q41" s="47"/>
      <c r="R41" s="47"/>
      <c r="S41" s="47" t="s">
        <v>1</v>
      </c>
      <c r="T41" s="47"/>
      <c r="U41" s="47"/>
      <c r="V41" s="47"/>
      <c r="W41" s="47"/>
      <c r="X41" s="47"/>
      <c r="Y41" s="47"/>
      <c r="Z41" s="227" t="s">
        <v>2458</v>
      </c>
      <c r="AA41" s="47"/>
      <c r="AB41" s="47"/>
      <c r="AC41" s="47" t="s">
        <v>2306</v>
      </c>
      <c r="AD41" s="47"/>
      <c r="AE41" s="47"/>
      <c r="AF41" s="47"/>
      <c r="AG41" s="47" t="s">
        <v>1</v>
      </c>
      <c r="AH41" s="47" t="s">
        <v>1</v>
      </c>
    </row>
    <row r="42" spans="1:34" s="26" customFormat="1" ht="76.5" customHeight="1">
      <c r="A42" s="188" t="s">
        <v>464</v>
      </c>
      <c r="B42" s="183" t="s">
        <v>1948</v>
      </c>
      <c r="C42" s="57" t="s">
        <v>91</v>
      </c>
      <c r="D42" s="60"/>
      <c r="E42" s="61" t="s">
        <v>175</v>
      </c>
      <c r="F42" s="61" t="s">
        <v>709</v>
      </c>
      <c r="G42" s="240" t="s">
        <v>2502</v>
      </c>
      <c r="H42" s="202" t="s">
        <v>1796</v>
      </c>
      <c r="I42" s="47" t="s">
        <v>2398</v>
      </c>
      <c r="J42" s="47" t="s">
        <v>2410</v>
      </c>
      <c r="K42" s="47" t="s">
        <v>2402</v>
      </c>
      <c r="L42" s="47" t="s">
        <v>2403</v>
      </c>
      <c r="M42" s="154" t="s">
        <v>2171</v>
      </c>
      <c r="N42" s="46">
        <f>COUNTIF(Table48[[#This Row],[CMMI Comprehensive Primary Care Plus (CPC+)
Version Date: CY 2017 ]:[CMS Merit-based Incentive Payment System (MIPS) - General Practice/Family Medicine, Internal Medicine, and Pediatrics
Version Date: CY 2017 ]],"*yes*")</f>
        <v>7</v>
      </c>
      <c r="O42" s="47" t="s">
        <v>1</v>
      </c>
      <c r="P42" s="47"/>
      <c r="Q42" s="47"/>
      <c r="R42" s="47" t="s">
        <v>1</v>
      </c>
      <c r="S42" s="47" t="s">
        <v>1</v>
      </c>
      <c r="T42" s="47" t="s">
        <v>1</v>
      </c>
      <c r="U42" s="47"/>
      <c r="V42" s="47"/>
      <c r="W42" s="47"/>
      <c r="X42" s="47" t="s">
        <v>2901</v>
      </c>
      <c r="Y42" s="47" t="s">
        <v>1906</v>
      </c>
      <c r="Z42" s="227" t="s">
        <v>2458</v>
      </c>
      <c r="AA42" s="47"/>
      <c r="AB42" s="47"/>
      <c r="AC42" s="47" t="s">
        <v>2306</v>
      </c>
      <c r="AD42" s="47" t="s">
        <v>1</v>
      </c>
      <c r="AE42" s="47" t="s">
        <v>1</v>
      </c>
      <c r="AF42" s="47" t="s">
        <v>2278</v>
      </c>
      <c r="AG42" s="47" t="s">
        <v>1</v>
      </c>
      <c r="AH42" s="47" t="s">
        <v>1</v>
      </c>
    </row>
    <row r="43" spans="1:34" s="26" customFormat="1" ht="76.5" customHeight="1">
      <c r="A43" s="189" t="s">
        <v>465</v>
      </c>
      <c r="B43" s="183" t="s">
        <v>774</v>
      </c>
      <c r="C43" s="58" t="s">
        <v>775</v>
      </c>
      <c r="D43" s="60"/>
      <c r="E43" s="61"/>
      <c r="F43" s="61" t="s">
        <v>786</v>
      </c>
      <c r="G43" s="240" t="s">
        <v>2502</v>
      </c>
      <c r="H43" s="202" t="s">
        <v>1971</v>
      </c>
      <c r="I43" s="47" t="s">
        <v>2398</v>
      </c>
      <c r="J43" s="47" t="s">
        <v>2410</v>
      </c>
      <c r="K43" s="47" t="s">
        <v>2396</v>
      </c>
      <c r="L43" s="47" t="s">
        <v>2397</v>
      </c>
      <c r="M43" s="154" t="s">
        <v>2171</v>
      </c>
      <c r="N43" s="46">
        <f>COUNTIF(Table48[[#This Row],[CMMI Comprehensive Primary Care Plus (CPC+)
Version Date: CY 2017 ]:[CMS Merit-based Incentive Payment System (MIPS) - General Practice/Family Medicine, Internal Medicine, and Pediatrics
Version Date: CY 2017 ]],"*yes*")</f>
        <v>0</v>
      </c>
      <c r="O43" s="47"/>
      <c r="P43" s="47"/>
      <c r="Q43" s="47"/>
      <c r="R43" s="47"/>
      <c r="S43" s="47"/>
      <c r="T43" s="47"/>
      <c r="U43" s="47"/>
      <c r="V43" s="47"/>
      <c r="W43" s="47"/>
      <c r="X43" s="47"/>
      <c r="Y43" s="47"/>
      <c r="Z43" s="47"/>
      <c r="AA43" s="47"/>
      <c r="AB43" s="47"/>
      <c r="AC43" s="47"/>
      <c r="AD43" s="47"/>
      <c r="AE43" s="47"/>
      <c r="AF43" s="47"/>
      <c r="AG43" s="47"/>
      <c r="AH43" s="47"/>
    </row>
    <row r="44" spans="1:34" s="26" customFormat="1" ht="76.5" customHeight="1">
      <c r="A44" s="188" t="s">
        <v>466</v>
      </c>
      <c r="B44" s="183" t="s">
        <v>1949</v>
      </c>
      <c r="C44" s="57" t="s">
        <v>138</v>
      </c>
      <c r="D44" s="60"/>
      <c r="E44" s="61" t="s">
        <v>175</v>
      </c>
      <c r="F44" s="61"/>
      <c r="G44" s="240" t="s">
        <v>2502</v>
      </c>
      <c r="H44" s="202" t="s">
        <v>1803</v>
      </c>
      <c r="I44" s="47" t="s">
        <v>2398</v>
      </c>
      <c r="J44" s="47" t="s">
        <v>2410</v>
      </c>
      <c r="K44" s="47" t="s">
        <v>2402</v>
      </c>
      <c r="L44" s="225" t="s">
        <v>2403</v>
      </c>
      <c r="M44" s="154" t="s">
        <v>2171</v>
      </c>
      <c r="N44" s="46">
        <f>COUNTIF(Table48[[#This Row],[CMMI Comprehensive Primary Care Plus (CPC+)
Version Date: CY 2017 ]:[CMS Merit-based Incentive Payment System (MIPS) - General Practice/Family Medicine, Internal Medicine, and Pediatrics
Version Date: CY 2017 ]],"*yes*")</f>
        <v>0</v>
      </c>
      <c r="O44" s="47"/>
      <c r="P44" s="47"/>
      <c r="Q44" s="47"/>
      <c r="R44" s="47"/>
      <c r="S44" s="47"/>
      <c r="T44" s="47"/>
      <c r="U44" s="47"/>
      <c r="V44" s="47"/>
      <c r="W44" s="47"/>
      <c r="X44" s="47"/>
      <c r="Y44" s="47"/>
      <c r="Z44" s="47"/>
      <c r="AA44" s="47"/>
      <c r="AB44" s="47"/>
      <c r="AC44" s="47" t="s">
        <v>2306</v>
      </c>
      <c r="AD44" s="47"/>
      <c r="AE44" s="47"/>
      <c r="AF44" s="47" t="s">
        <v>2278</v>
      </c>
      <c r="AG44" s="47"/>
      <c r="AH44" s="47" t="s">
        <v>1</v>
      </c>
    </row>
    <row r="45" spans="1:34" s="26" customFormat="1" ht="76.5" customHeight="1">
      <c r="A45" s="189" t="s">
        <v>467</v>
      </c>
      <c r="B45" s="183" t="s">
        <v>139</v>
      </c>
      <c r="C45" s="57" t="s">
        <v>41</v>
      </c>
      <c r="D45" s="60"/>
      <c r="E45" s="61" t="s">
        <v>175</v>
      </c>
      <c r="F45" s="61" t="s">
        <v>715</v>
      </c>
      <c r="G45" s="240" t="s">
        <v>2502</v>
      </c>
      <c r="H45" s="202" t="s">
        <v>1804</v>
      </c>
      <c r="I45" s="47" t="s">
        <v>2398</v>
      </c>
      <c r="J45" s="47" t="s">
        <v>2410</v>
      </c>
      <c r="K45" s="47" t="s">
        <v>2396</v>
      </c>
      <c r="L45" s="47" t="s">
        <v>2403</v>
      </c>
      <c r="M45" s="47" t="s">
        <v>5</v>
      </c>
      <c r="N45" s="46">
        <f>COUNTIF(Table48[[#This Row],[CMMI Comprehensive Primary Care Plus (CPC+)
Version Date: CY 2017 ]:[CMS Merit-based Incentive Payment System (MIPS) - General Practice/Family Medicine, Internal Medicine, and Pediatrics
Version Date: CY 2017 ]],"*yes*")</f>
        <v>4</v>
      </c>
      <c r="O45" s="47"/>
      <c r="P45" s="47"/>
      <c r="Q45" s="47"/>
      <c r="R45" s="47"/>
      <c r="S45" s="47" t="s">
        <v>1</v>
      </c>
      <c r="T45" s="47" t="s">
        <v>1</v>
      </c>
      <c r="U45" s="47"/>
      <c r="V45" s="47"/>
      <c r="W45" s="47"/>
      <c r="X45" s="47" t="s">
        <v>2908</v>
      </c>
      <c r="Y45" s="47"/>
      <c r="Z45" s="227" t="s">
        <v>2455</v>
      </c>
      <c r="AA45" s="47"/>
      <c r="AB45" s="47"/>
      <c r="AC45" s="47" t="s">
        <v>2306</v>
      </c>
      <c r="AD45" s="47"/>
      <c r="AE45" s="47"/>
      <c r="AF45" s="47" t="s">
        <v>2278</v>
      </c>
      <c r="AG45" s="47"/>
      <c r="AH45" s="47" t="s">
        <v>1</v>
      </c>
    </row>
    <row r="46" spans="1:34" s="26" customFormat="1" ht="76.5" customHeight="1">
      <c r="A46" s="188" t="s">
        <v>468</v>
      </c>
      <c r="B46" s="183" t="s">
        <v>113</v>
      </c>
      <c r="C46" s="57" t="s">
        <v>109</v>
      </c>
      <c r="D46" s="60"/>
      <c r="E46" s="61" t="s">
        <v>390</v>
      </c>
      <c r="F46" s="61"/>
      <c r="G46" s="240" t="s">
        <v>2502</v>
      </c>
      <c r="H46" s="202" t="s">
        <v>1805</v>
      </c>
      <c r="I46" s="47" t="s">
        <v>2398</v>
      </c>
      <c r="J46" s="47" t="s">
        <v>2410</v>
      </c>
      <c r="K46" s="47" t="s">
        <v>2396</v>
      </c>
      <c r="L46" s="47" t="s">
        <v>2403</v>
      </c>
      <c r="M46" s="47" t="s">
        <v>5</v>
      </c>
      <c r="N46" s="46">
        <f>COUNTIF(Table48[[#This Row],[CMMI Comprehensive Primary Care Plus (CPC+)
Version Date: CY 2017 ]:[CMS Merit-based Incentive Payment System (MIPS) - General Practice/Family Medicine, Internal Medicine, and Pediatrics
Version Date: CY 2017 ]],"*yes*")</f>
        <v>0</v>
      </c>
      <c r="O46" s="47"/>
      <c r="P46" s="47"/>
      <c r="Q46" s="47"/>
      <c r="R46" s="47"/>
      <c r="S46" s="47"/>
      <c r="T46" s="47"/>
      <c r="U46" s="47"/>
      <c r="V46" s="47"/>
      <c r="W46" s="47"/>
      <c r="X46" s="47"/>
      <c r="Y46" s="47"/>
      <c r="Z46" s="47"/>
      <c r="AA46" s="47"/>
      <c r="AB46" s="47"/>
      <c r="AC46" s="47"/>
      <c r="AD46" s="47"/>
      <c r="AE46" s="47" t="s">
        <v>1</v>
      </c>
      <c r="AF46" s="47"/>
      <c r="AG46" s="47"/>
      <c r="AH46" s="47"/>
    </row>
    <row r="47" spans="1:34" s="26" customFormat="1" ht="76.5" customHeight="1">
      <c r="A47" s="189" t="s">
        <v>469</v>
      </c>
      <c r="B47" s="183" t="s">
        <v>140</v>
      </c>
      <c r="C47" s="57" t="s">
        <v>101</v>
      </c>
      <c r="D47" s="60"/>
      <c r="E47" s="61" t="s">
        <v>390</v>
      </c>
      <c r="F47" s="61" t="s">
        <v>724</v>
      </c>
      <c r="G47" s="240" t="s">
        <v>2502</v>
      </c>
      <c r="H47" s="202" t="s">
        <v>1806</v>
      </c>
      <c r="I47" s="47" t="s">
        <v>2398</v>
      </c>
      <c r="J47" s="47" t="s">
        <v>2410</v>
      </c>
      <c r="K47" s="47" t="s">
        <v>2402</v>
      </c>
      <c r="L47" s="47" t="s">
        <v>2403</v>
      </c>
      <c r="M47" s="154" t="s">
        <v>2171</v>
      </c>
      <c r="N47" s="46">
        <f>COUNTIF(Table48[[#This Row],[CMMI Comprehensive Primary Care Plus (CPC+)
Version Date: CY 2017 ]:[CMS Merit-based Incentive Payment System (MIPS) - General Practice/Family Medicine, Internal Medicine, and Pediatrics
Version Date: CY 2017 ]],"*yes*")</f>
        <v>0</v>
      </c>
      <c r="O47" s="47"/>
      <c r="P47" s="47"/>
      <c r="Q47" s="47"/>
      <c r="R47" s="47"/>
      <c r="S47" s="47"/>
      <c r="T47" s="47"/>
      <c r="U47" s="47"/>
      <c r="V47" s="47"/>
      <c r="W47" s="47"/>
      <c r="X47" s="47"/>
      <c r="Y47" s="47"/>
      <c r="Z47" s="47"/>
      <c r="AA47" s="47"/>
      <c r="AB47" s="47"/>
      <c r="AC47" s="47"/>
      <c r="AD47" s="47"/>
      <c r="AE47" s="47"/>
      <c r="AF47" s="47"/>
      <c r="AG47" s="47"/>
      <c r="AH47" s="47"/>
    </row>
    <row r="48" spans="1:34" s="26" customFormat="1" ht="76.5" customHeight="1">
      <c r="A48" s="188" t="s">
        <v>470</v>
      </c>
      <c r="B48" s="183" t="s">
        <v>2737</v>
      </c>
      <c r="C48" s="57" t="s">
        <v>48</v>
      </c>
      <c r="D48" s="60"/>
      <c r="E48" s="61"/>
      <c r="F48" s="61"/>
      <c r="G48" s="223" t="s">
        <v>141</v>
      </c>
      <c r="H48" s="202" t="s">
        <v>1807</v>
      </c>
      <c r="I48" s="47" t="s">
        <v>2398</v>
      </c>
      <c r="J48" s="47" t="s">
        <v>2401</v>
      </c>
      <c r="K48" s="47" t="s">
        <v>2396</v>
      </c>
      <c r="L48" s="47" t="s">
        <v>2403</v>
      </c>
      <c r="M48" s="154" t="s">
        <v>2171</v>
      </c>
      <c r="N48" s="46">
        <f>COUNTIF(Table48[[#This Row],[CMMI Comprehensive Primary Care Plus (CPC+)
Version Date: CY 2017 ]:[CMS Merit-based Incentive Payment System (MIPS) - General Practice/Family Medicine, Internal Medicine, and Pediatrics
Version Date: CY 2017 ]],"*yes*")</f>
        <v>1</v>
      </c>
      <c r="O48" s="47"/>
      <c r="P48" s="47"/>
      <c r="Q48" s="47"/>
      <c r="R48" s="47"/>
      <c r="S48" s="47"/>
      <c r="T48" s="47"/>
      <c r="U48" s="47"/>
      <c r="V48" s="47"/>
      <c r="W48" s="47"/>
      <c r="X48" s="47"/>
      <c r="Y48" s="47" t="s">
        <v>1911</v>
      </c>
      <c r="Z48" s="47"/>
      <c r="AA48" s="47"/>
      <c r="AB48" s="47"/>
      <c r="AC48" s="47"/>
      <c r="AD48" s="47"/>
      <c r="AE48" s="47"/>
      <c r="AF48" s="47"/>
      <c r="AG48" s="47"/>
      <c r="AH48" s="47"/>
    </row>
    <row r="49" spans="1:34" s="26" customFormat="1" ht="76.5" customHeight="1">
      <c r="A49" s="189" t="s">
        <v>471</v>
      </c>
      <c r="B49" s="183" t="s">
        <v>1951</v>
      </c>
      <c r="C49" s="57" t="s">
        <v>71</v>
      </c>
      <c r="D49" s="60"/>
      <c r="E49" s="61"/>
      <c r="F49" s="61"/>
      <c r="G49" s="223" t="s">
        <v>141</v>
      </c>
      <c r="H49" s="202" t="s">
        <v>1808</v>
      </c>
      <c r="I49" s="47" t="s">
        <v>2398</v>
      </c>
      <c r="J49" s="47" t="s">
        <v>2401</v>
      </c>
      <c r="K49" s="47" t="s">
        <v>2396</v>
      </c>
      <c r="L49" s="47" t="s">
        <v>2403</v>
      </c>
      <c r="M49" s="154" t="s">
        <v>2171</v>
      </c>
      <c r="N49" s="46">
        <f>COUNTIF(Table48[[#This Row],[CMMI Comprehensive Primary Care Plus (CPC+)
Version Date: CY 2017 ]:[CMS Merit-based Incentive Payment System (MIPS) - General Practice/Family Medicine, Internal Medicine, and Pediatrics
Version Date: CY 2017 ]],"*yes*")</f>
        <v>0</v>
      </c>
      <c r="O49" s="47"/>
      <c r="P49" s="47"/>
      <c r="Q49" s="47"/>
      <c r="R49" s="47"/>
      <c r="S49" s="47"/>
      <c r="T49" s="47"/>
      <c r="U49" s="47"/>
      <c r="V49" s="47"/>
      <c r="W49" s="47"/>
      <c r="X49" s="47"/>
      <c r="Y49" s="47"/>
      <c r="Z49" s="47"/>
      <c r="AA49" s="47"/>
      <c r="AB49" s="47"/>
      <c r="AC49" s="47"/>
      <c r="AD49" s="47"/>
      <c r="AE49" s="47"/>
      <c r="AF49" s="47"/>
      <c r="AG49" s="47"/>
      <c r="AH49" s="47"/>
    </row>
    <row r="50" spans="1:34" s="26" customFormat="1" ht="76.5" customHeight="1">
      <c r="A50" s="188" t="s">
        <v>472</v>
      </c>
      <c r="B50" s="183" t="s">
        <v>142</v>
      </c>
      <c r="C50" s="57" t="s">
        <v>44</v>
      </c>
      <c r="D50" s="60"/>
      <c r="E50" s="61"/>
      <c r="F50" s="61" t="s">
        <v>725</v>
      </c>
      <c r="G50" s="240" t="s">
        <v>2502</v>
      </c>
      <c r="H50" s="202" t="s">
        <v>1809</v>
      </c>
      <c r="I50" s="47" t="s">
        <v>2398</v>
      </c>
      <c r="J50" s="47" t="s">
        <v>2401</v>
      </c>
      <c r="K50" s="47" t="s">
        <v>2396</v>
      </c>
      <c r="L50" s="47" t="s">
        <v>2403</v>
      </c>
      <c r="M50" s="47" t="s">
        <v>430</v>
      </c>
      <c r="N50" s="46">
        <f>COUNTIF(Table48[[#This Row],[CMMI Comprehensive Primary Care Plus (CPC+)
Version Date: CY 2017 ]:[CMS Merit-based Incentive Payment System (MIPS) - General Practice/Family Medicine, Internal Medicine, and Pediatrics
Version Date: CY 2017 ]],"*yes*")</f>
        <v>4</v>
      </c>
      <c r="O50" s="47"/>
      <c r="P50" s="47"/>
      <c r="Q50" s="47"/>
      <c r="R50" s="47"/>
      <c r="S50" s="47" t="s">
        <v>1</v>
      </c>
      <c r="T50" s="47" t="s">
        <v>1</v>
      </c>
      <c r="U50" s="47"/>
      <c r="V50" s="47"/>
      <c r="W50" s="47"/>
      <c r="X50" s="47"/>
      <c r="Y50" s="47" t="s">
        <v>1909</v>
      </c>
      <c r="Z50" s="227" t="s">
        <v>2458</v>
      </c>
      <c r="AA50" s="47"/>
      <c r="AB50" s="47"/>
      <c r="AC50" s="47"/>
      <c r="AD50" s="47"/>
      <c r="AE50" s="47"/>
      <c r="AF50" s="47"/>
      <c r="AG50" s="47"/>
      <c r="AH50" s="47"/>
    </row>
    <row r="51" spans="1:34" s="26" customFormat="1" ht="76.5" customHeight="1">
      <c r="A51" s="189" t="s">
        <v>473</v>
      </c>
      <c r="B51" s="183" t="s">
        <v>2739</v>
      </c>
      <c r="C51" s="57" t="s">
        <v>8</v>
      </c>
      <c r="D51" s="60"/>
      <c r="E51" s="61" t="s">
        <v>391</v>
      </c>
      <c r="F51" s="61" t="s">
        <v>701</v>
      </c>
      <c r="G51" s="240" t="s">
        <v>2502</v>
      </c>
      <c r="H51" s="202" t="s">
        <v>1811</v>
      </c>
      <c r="I51" s="47" t="s">
        <v>2394</v>
      </c>
      <c r="J51" s="47" t="s">
        <v>2407</v>
      </c>
      <c r="K51" s="47" t="s">
        <v>2396</v>
      </c>
      <c r="L51" s="47" t="s">
        <v>2397</v>
      </c>
      <c r="M51" s="47" t="s">
        <v>5</v>
      </c>
      <c r="N51" s="46">
        <f>COUNTIF(Table48[[#This Row],[CMMI Comprehensive Primary Care Plus (CPC+)
Version Date: CY 2017 ]:[CMS Merit-based Incentive Payment System (MIPS) - General Practice/Family Medicine, Internal Medicine, and Pediatrics
Version Date: CY 2017 ]],"*yes*")</f>
        <v>2</v>
      </c>
      <c r="O51" s="47"/>
      <c r="P51" s="47"/>
      <c r="Q51" s="47"/>
      <c r="R51" s="47"/>
      <c r="S51" s="47"/>
      <c r="T51" s="47" t="s">
        <v>1</v>
      </c>
      <c r="U51" s="47"/>
      <c r="V51" s="47"/>
      <c r="W51" s="47"/>
      <c r="X51" s="47"/>
      <c r="Y51" s="47"/>
      <c r="Z51" s="227" t="s">
        <v>2466</v>
      </c>
      <c r="AA51" s="47" t="s">
        <v>1</v>
      </c>
      <c r="AB51" s="47"/>
      <c r="AC51" s="47" t="s">
        <v>2306</v>
      </c>
      <c r="AD51" s="47"/>
      <c r="AE51" s="47"/>
      <c r="AF51" s="47"/>
      <c r="AG51" s="47"/>
      <c r="AH51" s="47"/>
    </row>
    <row r="52" spans="1:34" s="26" customFormat="1" ht="76.5" customHeight="1">
      <c r="A52" s="188" t="s">
        <v>474</v>
      </c>
      <c r="B52" s="183" t="s">
        <v>2740</v>
      </c>
      <c r="C52" s="57" t="s">
        <v>42</v>
      </c>
      <c r="D52" s="60"/>
      <c r="E52" s="61"/>
      <c r="F52" s="61" t="s">
        <v>723</v>
      </c>
      <c r="G52" s="240" t="s">
        <v>2482</v>
      </c>
      <c r="H52" s="202" t="s">
        <v>1813</v>
      </c>
      <c r="I52" s="47" t="s">
        <v>2398</v>
      </c>
      <c r="J52" s="47" t="s">
        <v>2401</v>
      </c>
      <c r="K52" s="47" t="s">
        <v>2396</v>
      </c>
      <c r="L52" s="47" t="s">
        <v>2403</v>
      </c>
      <c r="M52" s="47" t="s">
        <v>430</v>
      </c>
      <c r="N52" s="46">
        <f>COUNTIF(Table48[[#This Row],[CMMI Comprehensive Primary Care Plus (CPC+)
Version Date: CY 2017 ]:[CMS Merit-based Incentive Payment System (MIPS) - General Practice/Family Medicine, Internal Medicine, and Pediatrics
Version Date: CY 2017 ]],"*yes*")</f>
        <v>2</v>
      </c>
      <c r="O52" s="47"/>
      <c r="P52" s="47"/>
      <c r="Q52" s="47"/>
      <c r="R52" s="47"/>
      <c r="S52" s="47"/>
      <c r="T52" s="47" t="s">
        <v>1</v>
      </c>
      <c r="U52" s="47"/>
      <c r="V52" s="47"/>
      <c r="W52" s="47"/>
      <c r="X52" s="47"/>
      <c r="Y52" s="47"/>
      <c r="Z52" s="227" t="s">
        <v>2455</v>
      </c>
      <c r="AA52" s="47"/>
      <c r="AB52" s="47"/>
      <c r="AC52" s="47"/>
      <c r="AD52" s="47"/>
      <c r="AE52" s="47"/>
      <c r="AF52" s="47"/>
      <c r="AG52" s="47"/>
      <c r="AH52" s="47"/>
    </row>
    <row r="53" spans="1:34" s="26" customFormat="1" ht="76.5" customHeight="1">
      <c r="A53" s="189" t="s">
        <v>475</v>
      </c>
      <c r="B53" s="183" t="s">
        <v>393</v>
      </c>
      <c r="C53" s="58" t="s">
        <v>219</v>
      </c>
      <c r="D53" s="62"/>
      <c r="E53" s="63" t="s">
        <v>392</v>
      </c>
      <c r="F53" s="63"/>
      <c r="G53" s="240" t="s">
        <v>2502</v>
      </c>
      <c r="H53" s="202" t="s">
        <v>1814</v>
      </c>
      <c r="I53" s="227" t="s">
        <v>2461</v>
      </c>
      <c r="J53" s="47" t="s">
        <v>2401</v>
      </c>
      <c r="K53" s="47" t="s">
        <v>2402</v>
      </c>
      <c r="L53" s="47" t="s">
        <v>2403</v>
      </c>
      <c r="M53" s="47" t="s">
        <v>5</v>
      </c>
      <c r="N53" s="46">
        <f>COUNTIF(Table48[[#This Row],[CMMI Comprehensive Primary Care Plus (CPC+)
Version Date: CY 2017 ]:[CMS Merit-based Incentive Payment System (MIPS) - General Practice/Family Medicine, Internal Medicine, and Pediatrics
Version Date: CY 2017 ]],"*yes*")</f>
        <v>2</v>
      </c>
      <c r="O53" s="47"/>
      <c r="P53" s="47"/>
      <c r="Q53" s="47"/>
      <c r="R53" s="47"/>
      <c r="S53" s="47" t="s">
        <v>1</v>
      </c>
      <c r="T53" s="47"/>
      <c r="U53" s="47"/>
      <c r="V53" s="47"/>
      <c r="W53" s="47"/>
      <c r="X53" s="47"/>
      <c r="Y53" s="47"/>
      <c r="Z53" s="227" t="s">
        <v>2455</v>
      </c>
      <c r="AA53" s="47"/>
      <c r="AB53" s="47"/>
      <c r="AC53" s="47"/>
      <c r="AD53" s="47"/>
      <c r="AE53" s="47"/>
      <c r="AF53" s="47"/>
      <c r="AG53" s="47"/>
      <c r="AH53" s="47"/>
    </row>
    <row r="54" spans="1:34" s="26" customFormat="1" ht="76.5" customHeight="1">
      <c r="A54" s="188" t="s">
        <v>476</v>
      </c>
      <c r="B54" s="183" t="s">
        <v>143</v>
      </c>
      <c r="C54" s="57" t="s">
        <v>67</v>
      </c>
      <c r="D54" s="60"/>
      <c r="E54" s="61"/>
      <c r="F54" s="61"/>
      <c r="G54" s="223" t="s">
        <v>144</v>
      </c>
      <c r="H54" s="231" t="s">
        <v>1815</v>
      </c>
      <c r="I54" s="47" t="s">
        <v>2398</v>
      </c>
      <c r="J54" s="47" t="s">
        <v>2401</v>
      </c>
      <c r="K54" s="47" t="s">
        <v>2402</v>
      </c>
      <c r="L54" s="47" t="s">
        <v>2403</v>
      </c>
      <c r="M54" s="154" t="s">
        <v>2171</v>
      </c>
      <c r="N54" s="46">
        <f>COUNTIF(Table48[[#This Row],[CMMI Comprehensive Primary Care Plus (CPC+)
Version Date: CY 2017 ]:[CMS Merit-based Incentive Payment System (MIPS) - General Practice/Family Medicine, Internal Medicine, and Pediatrics
Version Date: CY 2017 ]],"*yes*")</f>
        <v>0</v>
      </c>
      <c r="O54" s="47"/>
      <c r="P54" s="47"/>
      <c r="Q54" s="47"/>
      <c r="R54" s="47"/>
      <c r="S54" s="47"/>
      <c r="T54" s="47"/>
      <c r="U54" s="47"/>
      <c r="V54" s="47"/>
      <c r="W54" s="47"/>
      <c r="X54" s="47"/>
      <c r="Y54" s="47" t="s">
        <v>1319</v>
      </c>
      <c r="Z54" s="47"/>
      <c r="AA54" s="47"/>
      <c r="AB54" s="47"/>
      <c r="AC54" s="47"/>
      <c r="AD54" s="47"/>
      <c r="AE54" s="47"/>
      <c r="AF54" s="47"/>
      <c r="AG54" s="47"/>
      <c r="AH54" s="47"/>
    </row>
    <row r="55" spans="1:34" s="26" customFormat="1" ht="76.5" customHeight="1">
      <c r="A55" s="189" t="s">
        <v>477</v>
      </c>
      <c r="B55" s="183" t="s">
        <v>145</v>
      </c>
      <c r="C55" s="57" t="s">
        <v>45</v>
      </c>
      <c r="D55" s="60"/>
      <c r="E55" s="61"/>
      <c r="F55" s="61" t="s">
        <v>727</v>
      </c>
      <c r="G55" s="240" t="s">
        <v>2502</v>
      </c>
      <c r="H55" s="202" t="s">
        <v>1816</v>
      </c>
      <c r="I55" s="47" t="s">
        <v>2398</v>
      </c>
      <c r="J55" s="47" t="s">
        <v>2401</v>
      </c>
      <c r="K55" s="47" t="s">
        <v>2402</v>
      </c>
      <c r="L55" s="47" t="s">
        <v>2403</v>
      </c>
      <c r="M55" s="154" t="s">
        <v>2171</v>
      </c>
      <c r="N55" s="46">
        <f>COUNTIF(Table48[[#This Row],[CMMI Comprehensive Primary Care Plus (CPC+)
Version Date: CY 2017 ]:[CMS Merit-based Incentive Payment System (MIPS) - General Practice/Family Medicine, Internal Medicine, and Pediatrics
Version Date: CY 2017 ]],"*yes*")</f>
        <v>0</v>
      </c>
      <c r="O55" s="47"/>
      <c r="P55" s="47"/>
      <c r="Q55" s="47"/>
      <c r="R55" s="47"/>
      <c r="S55" s="47"/>
      <c r="T55" s="47"/>
      <c r="U55" s="47"/>
      <c r="V55" s="47"/>
      <c r="W55" s="47"/>
      <c r="X55" s="47"/>
      <c r="Y55" s="47" t="s">
        <v>1316</v>
      </c>
      <c r="Z55" s="47"/>
      <c r="AA55" s="47"/>
      <c r="AB55" s="47"/>
      <c r="AC55" s="47"/>
      <c r="AD55" s="47"/>
      <c r="AE55" s="47"/>
      <c r="AF55" s="47"/>
      <c r="AG55" s="47"/>
      <c r="AH55" s="47"/>
    </row>
    <row r="56" spans="1:34" s="26" customFormat="1" ht="76.5" customHeight="1">
      <c r="A56" s="188" t="s">
        <v>1463</v>
      </c>
      <c r="B56" s="183" t="s">
        <v>952</v>
      </c>
      <c r="C56" s="59" t="s">
        <v>1254</v>
      </c>
      <c r="D56" s="67"/>
      <c r="E56" s="66"/>
      <c r="F56" s="66"/>
      <c r="G56" s="240" t="s">
        <v>2058</v>
      </c>
      <c r="H56" s="202" t="s">
        <v>2655</v>
      </c>
      <c r="I56" s="47" t="s">
        <v>2398</v>
      </c>
      <c r="J56" s="47" t="s">
        <v>2401</v>
      </c>
      <c r="K56" s="47" t="s">
        <v>2402</v>
      </c>
      <c r="L56" s="47" t="s">
        <v>2403</v>
      </c>
      <c r="M56" s="236" t="s">
        <v>430</v>
      </c>
      <c r="N56" s="46">
        <f>COUNTIF(Table48[[#This Row],[CMMI Comprehensive Primary Care Plus (CPC+)
Version Date: CY 2017 ]:[CMS Merit-based Incentive Payment System (MIPS) - General Practice/Family Medicine, Internal Medicine, and Pediatrics
Version Date: CY 2017 ]],"*yes*")</f>
        <v>0</v>
      </c>
      <c r="O56" s="47"/>
      <c r="P56" s="47"/>
      <c r="Q56" s="47"/>
      <c r="R56" s="47"/>
      <c r="S56" s="47"/>
      <c r="T56" s="47"/>
      <c r="U56" s="47"/>
      <c r="V56" s="47"/>
      <c r="W56" s="47"/>
      <c r="X56" s="47"/>
      <c r="Y56" s="47"/>
      <c r="Z56" s="47"/>
      <c r="AA56" s="47" t="s">
        <v>1</v>
      </c>
      <c r="AB56" s="47"/>
      <c r="AC56" s="47"/>
      <c r="AD56" s="47"/>
      <c r="AE56" s="47"/>
      <c r="AF56" s="47"/>
      <c r="AG56" s="47"/>
      <c r="AH56" s="47"/>
    </row>
    <row r="57" spans="1:34" s="26" customFormat="1" ht="76.5" customHeight="1">
      <c r="A57" s="189" t="s">
        <v>478</v>
      </c>
      <c r="B57" s="183" t="s">
        <v>2741</v>
      </c>
      <c r="C57" s="57" t="s">
        <v>94</v>
      </c>
      <c r="D57" s="60"/>
      <c r="E57" s="61"/>
      <c r="F57" s="61" t="s">
        <v>716</v>
      </c>
      <c r="G57" s="240" t="s">
        <v>2482</v>
      </c>
      <c r="H57" s="202" t="s">
        <v>1818</v>
      </c>
      <c r="I57" s="47" t="s">
        <v>2398</v>
      </c>
      <c r="J57" s="47" t="s">
        <v>2401</v>
      </c>
      <c r="K57" s="47" t="s">
        <v>2396</v>
      </c>
      <c r="L57" s="47" t="s">
        <v>2403</v>
      </c>
      <c r="M57" s="154" t="s">
        <v>2171</v>
      </c>
      <c r="N57" s="46">
        <f>COUNTIF(Table48[[#This Row],[CMMI Comprehensive Primary Care Plus (CPC+)
Version Date: CY 2017 ]:[CMS Merit-based Incentive Payment System (MIPS) - General Practice/Family Medicine, Internal Medicine, and Pediatrics
Version Date: CY 2017 ]],"*yes*")</f>
        <v>2</v>
      </c>
      <c r="O57" s="47"/>
      <c r="P57" s="47"/>
      <c r="Q57" s="47"/>
      <c r="R57" s="47"/>
      <c r="S57" s="47"/>
      <c r="T57" s="47" t="s">
        <v>2913</v>
      </c>
      <c r="U57" s="47"/>
      <c r="V57" s="47"/>
      <c r="W57" s="47"/>
      <c r="X57" s="47"/>
      <c r="Y57" s="47"/>
      <c r="Z57" s="227" t="s">
        <v>2458</v>
      </c>
      <c r="AA57" s="47"/>
      <c r="AB57" s="47"/>
      <c r="AC57" s="47"/>
      <c r="AD57" s="47"/>
      <c r="AE57" s="47"/>
      <c r="AF57" s="47"/>
      <c r="AG57" s="47"/>
      <c r="AH57" s="47"/>
    </row>
    <row r="58" spans="1:34" s="26" customFormat="1" ht="76.5" customHeight="1">
      <c r="A58" s="188" t="s">
        <v>479</v>
      </c>
      <c r="B58" s="183" t="s">
        <v>2742</v>
      </c>
      <c r="C58" s="57" t="s">
        <v>53</v>
      </c>
      <c r="D58" s="60"/>
      <c r="E58" s="61"/>
      <c r="F58" s="61" t="s">
        <v>722</v>
      </c>
      <c r="G58" s="240" t="s">
        <v>2482</v>
      </c>
      <c r="H58" s="202" t="s">
        <v>1819</v>
      </c>
      <c r="I58" s="47" t="s">
        <v>2398</v>
      </c>
      <c r="J58" s="47" t="s">
        <v>2401</v>
      </c>
      <c r="K58" s="47" t="s">
        <v>2396</v>
      </c>
      <c r="L58" s="47" t="s">
        <v>2403</v>
      </c>
      <c r="M58" s="154" t="s">
        <v>2171</v>
      </c>
      <c r="N58" s="46">
        <f>COUNTIF(Table48[[#This Row],[CMMI Comprehensive Primary Care Plus (CPC+)
Version Date: CY 2017 ]:[CMS Merit-based Incentive Payment System (MIPS) - General Practice/Family Medicine, Internal Medicine, and Pediatrics
Version Date: CY 2017 ]],"*yes*")</f>
        <v>3</v>
      </c>
      <c r="O58" s="47"/>
      <c r="P58" s="47"/>
      <c r="Q58" s="47"/>
      <c r="R58" s="47"/>
      <c r="S58" s="47"/>
      <c r="T58" s="47" t="s">
        <v>2914</v>
      </c>
      <c r="U58" s="47"/>
      <c r="V58" s="47"/>
      <c r="W58" s="47"/>
      <c r="X58" s="47"/>
      <c r="Y58" s="47" t="s">
        <v>1910</v>
      </c>
      <c r="Z58" s="227" t="s">
        <v>2455</v>
      </c>
      <c r="AA58" s="47"/>
      <c r="AB58" s="47"/>
      <c r="AC58" s="47"/>
      <c r="AD58" s="47"/>
      <c r="AE58" s="47"/>
      <c r="AF58" s="47"/>
      <c r="AG58" s="47"/>
      <c r="AH58" s="47"/>
    </row>
    <row r="59" spans="1:34" s="26" customFormat="1" ht="76.5" customHeight="1">
      <c r="A59" s="188" t="s">
        <v>480</v>
      </c>
      <c r="B59" s="183" t="s">
        <v>2743</v>
      </c>
      <c r="C59" s="57" t="s">
        <v>100</v>
      </c>
      <c r="D59" s="60"/>
      <c r="E59" s="61"/>
      <c r="F59" s="61" t="s">
        <v>721</v>
      </c>
      <c r="G59" s="240" t="s">
        <v>2482</v>
      </c>
      <c r="H59" s="202" t="s">
        <v>1820</v>
      </c>
      <c r="I59" s="47" t="s">
        <v>2398</v>
      </c>
      <c r="J59" s="47" t="s">
        <v>2415</v>
      </c>
      <c r="K59" s="47" t="s">
        <v>2396</v>
      </c>
      <c r="L59" s="47" t="s">
        <v>2403</v>
      </c>
      <c r="M59" s="154" t="s">
        <v>2171</v>
      </c>
      <c r="N59" s="46">
        <f>COUNTIF(Table48[[#This Row],[CMMI Comprehensive Primary Care Plus (CPC+)
Version Date: CY 2017 ]:[CMS Merit-based Incentive Payment System (MIPS) - General Practice/Family Medicine, Internal Medicine, and Pediatrics
Version Date: CY 2017 ]],"*yes*")</f>
        <v>1</v>
      </c>
      <c r="O59" s="47"/>
      <c r="P59" s="47"/>
      <c r="Q59" s="47"/>
      <c r="R59" s="47"/>
      <c r="S59" s="47"/>
      <c r="T59" s="47" t="s">
        <v>1</v>
      </c>
      <c r="U59" s="47"/>
      <c r="V59" s="47"/>
      <c r="W59" s="47"/>
      <c r="X59" s="47"/>
      <c r="Y59" s="47"/>
      <c r="Z59" s="47"/>
      <c r="AA59" s="47"/>
      <c r="AB59" s="47"/>
      <c r="AC59" s="47"/>
      <c r="AD59" s="47"/>
      <c r="AE59" s="47"/>
      <c r="AF59" s="47"/>
      <c r="AG59" s="47"/>
      <c r="AH59" s="47"/>
    </row>
    <row r="60" spans="1:34" s="26" customFormat="1" ht="76.5" customHeight="1">
      <c r="A60" s="189" t="s">
        <v>1320</v>
      </c>
      <c r="B60" s="183" t="s">
        <v>953</v>
      </c>
      <c r="C60" s="59" t="s">
        <v>1255</v>
      </c>
      <c r="D60" s="67"/>
      <c r="E60" s="66"/>
      <c r="F60" s="66"/>
      <c r="G60" s="240" t="s">
        <v>2473</v>
      </c>
      <c r="H60" s="202" t="s">
        <v>1799</v>
      </c>
      <c r="I60" s="47" t="s">
        <v>2398</v>
      </c>
      <c r="J60" s="47" t="s">
        <v>2415</v>
      </c>
      <c r="K60" s="47" t="s">
        <v>2396</v>
      </c>
      <c r="L60" s="47" t="s">
        <v>2403</v>
      </c>
      <c r="M60" s="154" t="s">
        <v>2171</v>
      </c>
      <c r="N60" s="46">
        <f>COUNTIF(Table48[[#This Row],[CMMI Comprehensive Primary Care Plus (CPC+)
Version Date: CY 2017 ]:[CMS Merit-based Incentive Payment System (MIPS) - General Practice/Family Medicine, Internal Medicine, and Pediatrics
Version Date: CY 2017 ]],"*yes*")</f>
        <v>0</v>
      </c>
      <c r="O60" s="47"/>
      <c r="P60" s="47"/>
      <c r="Q60" s="47"/>
      <c r="R60" s="47"/>
      <c r="S60" s="47"/>
      <c r="T60" s="47"/>
      <c r="U60" s="47"/>
      <c r="V60" s="47"/>
      <c r="W60" s="47"/>
      <c r="X60" s="47"/>
      <c r="Y60" s="47"/>
      <c r="Z60" s="47"/>
      <c r="AA60" s="47"/>
      <c r="AB60" s="47"/>
      <c r="AC60" s="47"/>
      <c r="AD60" s="47"/>
      <c r="AE60" s="47"/>
      <c r="AF60" s="47"/>
      <c r="AG60" s="47"/>
      <c r="AH60" s="47"/>
    </row>
    <row r="61" spans="1:34" s="26" customFormat="1" ht="76.5" customHeight="1">
      <c r="A61" s="188" t="s">
        <v>481</v>
      </c>
      <c r="B61" s="183" t="s">
        <v>1954</v>
      </c>
      <c r="C61" s="57" t="s">
        <v>102</v>
      </c>
      <c r="D61" s="60"/>
      <c r="E61" s="61"/>
      <c r="F61" s="61" t="s">
        <v>726</v>
      </c>
      <c r="G61" s="240" t="s">
        <v>2482</v>
      </c>
      <c r="H61" s="202" t="s">
        <v>1822</v>
      </c>
      <c r="I61" s="47" t="s">
        <v>2398</v>
      </c>
      <c r="J61" s="47" t="s">
        <v>2410</v>
      </c>
      <c r="K61" s="47" t="s">
        <v>2396</v>
      </c>
      <c r="L61" s="47" t="s">
        <v>2403</v>
      </c>
      <c r="M61" s="154" t="s">
        <v>2171</v>
      </c>
      <c r="N61" s="46">
        <f>COUNTIF(Table48[[#This Row],[CMMI Comprehensive Primary Care Plus (CPC+)
Version Date: CY 2017 ]:[CMS Merit-based Incentive Payment System (MIPS) - General Practice/Family Medicine, Internal Medicine, and Pediatrics
Version Date: CY 2017 ]],"*yes*")</f>
        <v>1</v>
      </c>
      <c r="O61" s="47"/>
      <c r="P61" s="47"/>
      <c r="Q61" s="47"/>
      <c r="R61" s="47"/>
      <c r="S61" s="47"/>
      <c r="T61" s="47" t="s">
        <v>1</v>
      </c>
      <c r="U61" s="47"/>
      <c r="V61" s="47"/>
      <c r="W61" s="47"/>
      <c r="X61" s="47"/>
      <c r="Y61" s="47"/>
      <c r="Z61" s="47"/>
      <c r="AA61" s="47"/>
      <c r="AB61" s="47"/>
      <c r="AC61" s="47"/>
      <c r="AD61" s="47"/>
      <c r="AE61" s="47"/>
      <c r="AF61" s="47"/>
      <c r="AG61" s="47"/>
      <c r="AH61" s="47"/>
    </row>
    <row r="62" spans="1:34" s="26" customFormat="1" ht="76.5" customHeight="1">
      <c r="A62" s="189" t="s">
        <v>482</v>
      </c>
      <c r="B62" s="183" t="s">
        <v>1955</v>
      </c>
      <c r="C62" s="57" t="s">
        <v>99</v>
      </c>
      <c r="D62" s="60"/>
      <c r="E62" s="61"/>
      <c r="F62" s="61" t="s">
        <v>720</v>
      </c>
      <c r="G62" s="240" t="s">
        <v>2482</v>
      </c>
      <c r="H62" s="202" t="s">
        <v>1824</v>
      </c>
      <c r="I62" s="47" t="s">
        <v>2398</v>
      </c>
      <c r="J62" s="47" t="s">
        <v>2410</v>
      </c>
      <c r="K62" s="47" t="s">
        <v>2396</v>
      </c>
      <c r="L62" s="47" t="s">
        <v>2403</v>
      </c>
      <c r="M62" s="154" t="s">
        <v>2171</v>
      </c>
      <c r="N62" s="46">
        <f>COUNTIF(Table48[[#This Row],[CMMI Comprehensive Primary Care Plus (CPC+)
Version Date: CY 2017 ]:[CMS Merit-based Incentive Payment System (MIPS) - General Practice/Family Medicine, Internal Medicine, and Pediatrics
Version Date: CY 2017 ]],"*yes*")</f>
        <v>1</v>
      </c>
      <c r="O62" s="47"/>
      <c r="P62" s="47"/>
      <c r="Q62" s="47"/>
      <c r="R62" s="47"/>
      <c r="S62" s="47"/>
      <c r="T62" s="47" t="s">
        <v>1</v>
      </c>
      <c r="U62" s="47"/>
      <c r="V62" s="47"/>
      <c r="W62" s="47"/>
      <c r="X62" s="47"/>
      <c r="Y62" s="47"/>
      <c r="Z62" s="47"/>
      <c r="AA62" s="47"/>
      <c r="AB62" s="47"/>
      <c r="AC62" s="47"/>
      <c r="AD62" s="47"/>
      <c r="AE62" s="47"/>
      <c r="AF62" s="47"/>
      <c r="AG62" s="47"/>
      <c r="AH62" s="47"/>
    </row>
    <row r="63" spans="1:34" s="26" customFormat="1" ht="76.5" customHeight="1">
      <c r="A63" s="188" t="s">
        <v>1335</v>
      </c>
      <c r="B63" s="183" t="s">
        <v>954</v>
      </c>
      <c r="C63" s="59" t="s">
        <v>1256</v>
      </c>
      <c r="D63" s="67"/>
      <c r="E63" s="66"/>
      <c r="F63" s="66"/>
      <c r="G63" s="240" t="s">
        <v>2482</v>
      </c>
      <c r="H63" s="202" t="s">
        <v>955</v>
      </c>
      <c r="I63" s="47" t="s">
        <v>2412</v>
      </c>
      <c r="J63" s="47" t="s">
        <v>2417</v>
      </c>
      <c r="K63" s="47" t="s">
        <v>2396</v>
      </c>
      <c r="L63" s="47" t="s">
        <v>2403</v>
      </c>
      <c r="M63" s="154" t="s">
        <v>430</v>
      </c>
      <c r="N63" s="46">
        <f>COUNTIF(Table48[[#This Row],[CMMI Comprehensive Primary Care Plus (CPC+)
Version Date: CY 2017 ]:[CMS Merit-based Incentive Payment System (MIPS) - General Practice/Family Medicine, Internal Medicine, and Pediatrics
Version Date: CY 2017 ]],"*yes*")</f>
        <v>0</v>
      </c>
      <c r="O63" s="47"/>
      <c r="P63" s="47"/>
      <c r="Q63" s="47"/>
      <c r="R63" s="47"/>
      <c r="S63" s="47"/>
      <c r="T63" s="47"/>
      <c r="U63" s="47"/>
      <c r="V63" s="47"/>
      <c r="W63" s="47"/>
      <c r="X63" s="47"/>
      <c r="Y63" s="47"/>
      <c r="Z63" s="47"/>
      <c r="AA63" s="47"/>
      <c r="AB63" s="47"/>
      <c r="AC63" s="47"/>
      <c r="AD63" s="47"/>
      <c r="AE63" s="47"/>
      <c r="AF63" s="47"/>
      <c r="AG63" s="47"/>
      <c r="AH63" s="47"/>
    </row>
    <row r="64" spans="1:34" s="26" customFormat="1" ht="76.5" customHeight="1">
      <c r="A64" s="189" t="s">
        <v>1334</v>
      </c>
      <c r="B64" s="183" t="s">
        <v>956</v>
      </c>
      <c r="C64" s="59" t="s">
        <v>1257</v>
      </c>
      <c r="D64" s="67"/>
      <c r="E64" s="66"/>
      <c r="F64" s="66"/>
      <c r="G64" s="240" t="s">
        <v>2497</v>
      </c>
      <c r="H64" s="202" t="s">
        <v>957</v>
      </c>
      <c r="I64" s="47" t="s">
        <v>2398</v>
      </c>
      <c r="J64" s="47" t="s">
        <v>2407</v>
      </c>
      <c r="K64" s="47" t="s">
        <v>2396</v>
      </c>
      <c r="L64" s="47" t="s">
        <v>2403</v>
      </c>
      <c r="M64" s="236" t="s">
        <v>2171</v>
      </c>
      <c r="N64" s="46">
        <f>COUNTIF(Table48[[#This Row],[CMMI Comprehensive Primary Care Plus (CPC+)
Version Date: CY 2017 ]:[CMS Merit-based Incentive Payment System (MIPS) - General Practice/Family Medicine, Internal Medicine, and Pediatrics
Version Date: CY 2017 ]],"*yes*")</f>
        <v>0</v>
      </c>
      <c r="O64" s="47"/>
      <c r="P64" s="47"/>
      <c r="Q64" s="47"/>
      <c r="R64" s="47"/>
      <c r="S64" s="47"/>
      <c r="T64" s="47"/>
      <c r="U64" s="47"/>
      <c r="V64" s="47"/>
      <c r="W64" s="47"/>
      <c r="X64" s="47"/>
      <c r="Y64" s="47"/>
      <c r="Z64" s="47"/>
      <c r="AA64" s="47"/>
      <c r="AB64" s="47"/>
      <c r="AC64" s="47"/>
      <c r="AD64" s="47"/>
      <c r="AE64" s="47"/>
      <c r="AF64" s="47"/>
      <c r="AG64" s="47"/>
      <c r="AH64" s="47"/>
    </row>
    <row r="65" spans="1:34" s="26" customFormat="1" ht="76.5" customHeight="1">
      <c r="A65" s="188" t="s">
        <v>483</v>
      </c>
      <c r="B65" s="183" t="s">
        <v>22</v>
      </c>
      <c r="C65" s="57" t="s">
        <v>10</v>
      </c>
      <c r="D65" s="60"/>
      <c r="E65" s="61"/>
      <c r="F65" s="61"/>
      <c r="G65" s="240" t="s">
        <v>2502</v>
      </c>
      <c r="H65" s="202" t="s">
        <v>1827</v>
      </c>
      <c r="I65" s="227" t="s">
        <v>2461</v>
      </c>
      <c r="J65" s="47" t="s">
        <v>2413</v>
      </c>
      <c r="K65" s="47" t="s">
        <v>2396</v>
      </c>
      <c r="L65" s="47" t="s">
        <v>2408</v>
      </c>
      <c r="M65" s="47" t="s">
        <v>430</v>
      </c>
      <c r="N65" s="46">
        <f>COUNTIF(Table48[[#This Row],[CMMI Comprehensive Primary Care Plus (CPC+)
Version Date: CY 2017 ]:[CMS Merit-based Incentive Payment System (MIPS) - General Practice/Family Medicine, Internal Medicine, and Pediatrics
Version Date: CY 2017 ]],"*yes*")</f>
        <v>1</v>
      </c>
      <c r="O65" s="47"/>
      <c r="P65" s="47"/>
      <c r="Q65" s="47"/>
      <c r="R65" s="47"/>
      <c r="S65" s="47" t="s">
        <v>1</v>
      </c>
      <c r="T65" s="47"/>
      <c r="U65" s="47"/>
      <c r="V65" s="47"/>
      <c r="W65" s="47"/>
      <c r="X65" s="47"/>
      <c r="Y65" s="47" t="s">
        <v>1318</v>
      </c>
      <c r="Z65" s="47"/>
      <c r="AA65" s="47"/>
      <c r="AB65" s="47"/>
      <c r="AC65" s="47"/>
      <c r="AD65" s="47"/>
      <c r="AE65" s="47"/>
      <c r="AF65" s="47"/>
      <c r="AG65" s="47"/>
      <c r="AH65" s="47"/>
    </row>
    <row r="66" spans="1:34" s="26" customFormat="1" ht="76.5" customHeight="1">
      <c r="A66" s="189" t="s">
        <v>484</v>
      </c>
      <c r="B66" s="183" t="s">
        <v>146</v>
      </c>
      <c r="C66" s="57" t="s">
        <v>96</v>
      </c>
      <c r="D66" s="60"/>
      <c r="E66" s="61"/>
      <c r="F66" s="61" t="s">
        <v>945</v>
      </c>
      <c r="G66" s="240" t="s">
        <v>2502</v>
      </c>
      <c r="H66" s="202" t="s">
        <v>2423</v>
      </c>
      <c r="I66" s="47" t="s">
        <v>2405</v>
      </c>
      <c r="J66" s="47" t="s">
        <v>2413</v>
      </c>
      <c r="K66" s="47" t="s">
        <v>2396</v>
      </c>
      <c r="L66" s="47" t="s">
        <v>2408</v>
      </c>
      <c r="M66" s="47" t="s">
        <v>5</v>
      </c>
      <c r="N66" s="46">
        <f>COUNTIF(Table48[[#This Row],[CMMI Comprehensive Primary Care Plus (CPC+)
Version Date: CY 2017 ]:[CMS Merit-based Incentive Payment System (MIPS) - General Practice/Family Medicine, Internal Medicine, and Pediatrics
Version Date: CY 2017 ]],"*yes*")</f>
        <v>4</v>
      </c>
      <c r="O66" s="47" t="s">
        <v>1</v>
      </c>
      <c r="P66" s="47"/>
      <c r="Q66" s="47"/>
      <c r="R66" s="47"/>
      <c r="S66" s="47"/>
      <c r="T66" s="47" t="s">
        <v>1</v>
      </c>
      <c r="U66" s="47"/>
      <c r="V66" s="47"/>
      <c r="W66" s="47"/>
      <c r="X66" s="47"/>
      <c r="Y66" s="47" t="s">
        <v>1892</v>
      </c>
      <c r="Z66" s="227" t="s">
        <v>2459</v>
      </c>
      <c r="AA66" s="47"/>
      <c r="AB66" s="47"/>
      <c r="AC66" s="47"/>
      <c r="AD66" s="47"/>
      <c r="AE66" s="47"/>
      <c r="AF66" s="47"/>
      <c r="AG66" s="47"/>
      <c r="AH66" s="47"/>
    </row>
    <row r="67" spans="1:34" s="26" customFormat="1" ht="76.5" customHeight="1">
      <c r="A67" s="188" t="s">
        <v>485</v>
      </c>
      <c r="B67" s="183" t="s">
        <v>1956</v>
      </c>
      <c r="C67" s="57" t="s">
        <v>58</v>
      </c>
      <c r="D67" s="60"/>
      <c r="E67" s="61"/>
      <c r="F67" s="61"/>
      <c r="G67" s="240" t="s">
        <v>2482</v>
      </c>
      <c r="H67" s="202" t="s">
        <v>1836</v>
      </c>
      <c r="I67" s="47" t="s">
        <v>2398</v>
      </c>
      <c r="J67" s="47" t="s">
        <v>2407</v>
      </c>
      <c r="K67" s="47" t="s">
        <v>2396</v>
      </c>
      <c r="L67" s="47" t="s">
        <v>2403</v>
      </c>
      <c r="M67" s="154" t="s">
        <v>2171</v>
      </c>
      <c r="N67" s="46">
        <f>COUNTIF(Table48[[#This Row],[CMMI Comprehensive Primary Care Plus (CPC+)
Version Date: CY 2017 ]:[CMS Merit-based Incentive Payment System (MIPS) - General Practice/Family Medicine, Internal Medicine, and Pediatrics
Version Date: CY 2017 ]],"*yes*")</f>
        <v>0</v>
      </c>
      <c r="O67" s="47"/>
      <c r="P67" s="47"/>
      <c r="Q67" s="47"/>
      <c r="R67" s="47"/>
      <c r="S67" s="47"/>
      <c r="T67" s="47"/>
      <c r="U67" s="47"/>
      <c r="V67" s="47"/>
      <c r="W67" s="47"/>
      <c r="X67" s="47"/>
      <c r="Y67" s="47"/>
      <c r="Z67" s="47"/>
      <c r="AA67" s="47"/>
      <c r="AB67" s="47"/>
      <c r="AC67" s="47"/>
      <c r="AD67" s="47"/>
      <c r="AE67" s="47"/>
      <c r="AF67" s="47"/>
      <c r="AG67" s="47"/>
      <c r="AH67" s="47"/>
    </row>
    <row r="68" spans="1:34" s="153" customFormat="1" ht="76.5" customHeight="1">
      <c r="A68" s="189" t="s">
        <v>486</v>
      </c>
      <c r="B68" s="183" t="s">
        <v>776</v>
      </c>
      <c r="C68" s="58" t="s">
        <v>777</v>
      </c>
      <c r="D68" s="60"/>
      <c r="E68" s="61"/>
      <c r="F68" s="61" t="s">
        <v>795</v>
      </c>
      <c r="G68" s="240" t="s">
        <v>2482</v>
      </c>
      <c r="H68" s="202" t="s">
        <v>1665</v>
      </c>
      <c r="I68" s="47" t="s">
        <v>2405</v>
      </c>
      <c r="J68" s="47" t="s">
        <v>2411</v>
      </c>
      <c r="K68" s="47" t="s">
        <v>2396</v>
      </c>
      <c r="L68" s="47" t="s">
        <v>2403</v>
      </c>
      <c r="M68" s="236" t="s">
        <v>430</v>
      </c>
      <c r="N68" s="46">
        <f>COUNTIF(Table48[[#This Row],[CMMI Comprehensive Primary Care Plus (CPC+)
Version Date: CY 2017 ]:[CMS Merit-based Incentive Payment System (MIPS) - General Practice/Family Medicine, Internal Medicine, and Pediatrics
Version Date: CY 2017 ]],"*yes*")</f>
        <v>1</v>
      </c>
      <c r="O68" s="47"/>
      <c r="P68" s="47"/>
      <c r="Q68" s="47"/>
      <c r="R68" s="47"/>
      <c r="S68" s="47"/>
      <c r="T68" s="47" t="s">
        <v>1</v>
      </c>
      <c r="U68" s="47"/>
      <c r="V68" s="47"/>
      <c r="W68" s="47"/>
      <c r="X68" s="47"/>
      <c r="Y68" s="47"/>
      <c r="Z68" s="47"/>
      <c r="AA68" s="47"/>
      <c r="AB68" s="47"/>
      <c r="AC68" s="47"/>
      <c r="AD68" s="47"/>
      <c r="AE68" s="47"/>
      <c r="AF68" s="47" t="s">
        <v>2278</v>
      </c>
      <c r="AG68" s="47"/>
      <c r="AH68" s="47"/>
    </row>
    <row r="69" spans="1:34" s="153" customFormat="1" ht="76.5" customHeight="1">
      <c r="A69" s="188" t="s">
        <v>487</v>
      </c>
      <c r="B69" s="230" t="s">
        <v>2460</v>
      </c>
      <c r="C69" s="57" t="s">
        <v>92</v>
      </c>
      <c r="D69" s="60"/>
      <c r="E69" s="61" t="s">
        <v>394</v>
      </c>
      <c r="F69" s="61" t="s">
        <v>712</v>
      </c>
      <c r="G69" s="240" t="s">
        <v>2502</v>
      </c>
      <c r="H69" s="202" t="s">
        <v>1666</v>
      </c>
      <c r="I69" s="227" t="s">
        <v>2461</v>
      </c>
      <c r="J69" s="47" t="s">
        <v>2411</v>
      </c>
      <c r="K69" s="47" t="s">
        <v>2396</v>
      </c>
      <c r="L69" s="47" t="s">
        <v>2403</v>
      </c>
      <c r="M69" s="47" t="s">
        <v>5</v>
      </c>
      <c r="N69" s="46">
        <f>COUNTIF(Table48[[#This Row],[CMMI Comprehensive Primary Care Plus (CPC+)
Version Date: CY 2017 ]:[CMS Merit-based Incentive Payment System (MIPS) - General Practice/Family Medicine, Internal Medicine, and Pediatrics
Version Date: CY 2017 ]],"*yes*")</f>
        <v>3</v>
      </c>
      <c r="O69" s="47"/>
      <c r="P69" s="47"/>
      <c r="Q69" s="47"/>
      <c r="R69" s="47" t="s">
        <v>1</v>
      </c>
      <c r="S69" s="47"/>
      <c r="T69" s="47" t="s">
        <v>1</v>
      </c>
      <c r="U69" s="47"/>
      <c r="V69" s="47"/>
      <c r="W69" s="47"/>
      <c r="X69" s="47"/>
      <c r="Y69" s="47"/>
      <c r="Z69" s="227" t="s">
        <v>2458</v>
      </c>
      <c r="AA69" s="47" t="s">
        <v>1</v>
      </c>
      <c r="AB69" s="47"/>
      <c r="AC69" s="47" t="s">
        <v>2306</v>
      </c>
      <c r="AD69" s="47"/>
      <c r="AE69" s="47"/>
      <c r="AF69" s="47" t="s">
        <v>2278</v>
      </c>
      <c r="AG69" s="47"/>
      <c r="AH69" s="47" t="s">
        <v>1</v>
      </c>
    </row>
    <row r="70" spans="1:34" s="26" customFormat="1" ht="76.5" customHeight="1">
      <c r="A70" s="189" t="s">
        <v>488</v>
      </c>
      <c r="B70" s="183" t="s">
        <v>395</v>
      </c>
      <c r="C70" s="57" t="s">
        <v>95</v>
      </c>
      <c r="D70" s="60"/>
      <c r="E70" s="61" t="s">
        <v>396</v>
      </c>
      <c r="F70" s="61" t="s">
        <v>702</v>
      </c>
      <c r="G70" s="240" t="s">
        <v>2502</v>
      </c>
      <c r="H70" s="202" t="s">
        <v>1839</v>
      </c>
      <c r="I70" s="227" t="s">
        <v>2461</v>
      </c>
      <c r="J70" s="47" t="s">
        <v>2411</v>
      </c>
      <c r="K70" s="47" t="s">
        <v>2396</v>
      </c>
      <c r="L70" s="47" t="s">
        <v>2397</v>
      </c>
      <c r="M70" s="47" t="s">
        <v>5</v>
      </c>
      <c r="N70" s="46">
        <f>COUNTIF(Table48[[#This Row],[CMMI Comprehensive Primary Care Plus (CPC+)
Version Date: CY 2017 ]:[CMS Merit-based Incentive Payment System (MIPS) - General Practice/Family Medicine, Internal Medicine, and Pediatrics
Version Date: CY 2017 ]],"*yes*")</f>
        <v>3</v>
      </c>
      <c r="O70" s="47"/>
      <c r="P70" s="47"/>
      <c r="Q70" s="47" t="s">
        <v>1</v>
      </c>
      <c r="R70" s="47"/>
      <c r="S70" s="47"/>
      <c r="T70" s="47" t="s">
        <v>1</v>
      </c>
      <c r="U70" s="47"/>
      <c r="V70" s="47"/>
      <c r="W70" s="47"/>
      <c r="X70" s="47"/>
      <c r="Y70" s="47"/>
      <c r="Z70" s="227" t="s">
        <v>2464</v>
      </c>
      <c r="AA70" s="47"/>
      <c r="AB70" s="47"/>
      <c r="AC70" s="47" t="s">
        <v>2306</v>
      </c>
      <c r="AD70" s="47"/>
      <c r="AE70" s="47" t="s">
        <v>1</v>
      </c>
      <c r="AF70" s="47" t="s">
        <v>2278</v>
      </c>
      <c r="AG70" s="47"/>
      <c r="AH70" s="47" t="s">
        <v>1</v>
      </c>
    </row>
    <row r="71" spans="1:34" s="26" customFormat="1" ht="76.5" customHeight="1">
      <c r="A71" s="188" t="s">
        <v>489</v>
      </c>
      <c r="B71" s="183" t="s">
        <v>2771</v>
      </c>
      <c r="C71" s="58" t="s">
        <v>778</v>
      </c>
      <c r="D71" s="60" t="s">
        <v>359</v>
      </c>
      <c r="E71" s="61"/>
      <c r="F71" s="61" t="s">
        <v>794</v>
      </c>
      <c r="G71" s="240" t="s">
        <v>2490</v>
      </c>
      <c r="H71" s="202" t="s">
        <v>1840</v>
      </c>
      <c r="I71" s="47" t="s">
        <v>2405</v>
      </c>
      <c r="J71" s="47" t="s">
        <v>2411</v>
      </c>
      <c r="K71" s="47" t="s">
        <v>2396</v>
      </c>
      <c r="L71" s="47" t="s">
        <v>2403</v>
      </c>
      <c r="M71" s="47" t="s">
        <v>5</v>
      </c>
      <c r="N71" s="46">
        <f>COUNTIF(Table48[[#This Row],[CMMI Comprehensive Primary Care Plus (CPC+)
Version Date: CY 2017 ]:[CMS Merit-based Incentive Payment System (MIPS) - General Practice/Family Medicine, Internal Medicine, and Pediatrics
Version Date: CY 2017 ]],"*yes*")</f>
        <v>1</v>
      </c>
      <c r="O71" s="47"/>
      <c r="P71" s="47"/>
      <c r="Q71" s="47"/>
      <c r="R71" s="47"/>
      <c r="S71" s="47"/>
      <c r="T71" s="47" t="s">
        <v>1</v>
      </c>
      <c r="U71" s="47"/>
      <c r="V71" s="47"/>
      <c r="W71" s="47"/>
      <c r="X71" s="47"/>
      <c r="Y71" s="47"/>
      <c r="Z71" s="47"/>
      <c r="AA71" s="47"/>
      <c r="AB71" s="47"/>
      <c r="AC71" s="47"/>
      <c r="AD71" s="47"/>
      <c r="AE71" s="47"/>
      <c r="AF71" s="47"/>
      <c r="AG71" s="47"/>
      <c r="AH71" s="47"/>
    </row>
    <row r="72" spans="1:34" s="26" customFormat="1" ht="76.5" customHeight="1">
      <c r="A72" s="189" t="s">
        <v>490</v>
      </c>
      <c r="B72" s="183" t="s">
        <v>247</v>
      </c>
      <c r="C72" s="59" t="s">
        <v>248</v>
      </c>
      <c r="D72" s="67"/>
      <c r="E72" s="66"/>
      <c r="F72" s="66"/>
      <c r="G72" s="223" t="s">
        <v>249</v>
      </c>
      <c r="H72" s="202" t="s">
        <v>1841</v>
      </c>
      <c r="I72" s="47" t="s">
        <v>2467</v>
      </c>
      <c r="J72" s="47" t="s">
        <v>103</v>
      </c>
      <c r="K72" s="47" t="s">
        <v>2416</v>
      </c>
      <c r="L72" s="47" t="s">
        <v>103</v>
      </c>
      <c r="M72" s="236" t="s">
        <v>430</v>
      </c>
      <c r="N72" s="46">
        <f>COUNTIF(Table48[[#This Row],[CMMI Comprehensive Primary Care Plus (CPC+)
Version Date: CY 2017 ]:[CMS Merit-based Incentive Payment System (MIPS) - General Practice/Family Medicine, Internal Medicine, and Pediatrics
Version Date: CY 2017 ]],"*yes*")</f>
        <v>1</v>
      </c>
      <c r="O72" s="47"/>
      <c r="P72" s="47"/>
      <c r="Q72" s="47"/>
      <c r="R72" s="47"/>
      <c r="S72" s="47"/>
      <c r="T72" s="47"/>
      <c r="U72" s="47"/>
      <c r="V72" s="47"/>
      <c r="W72" s="47" t="s">
        <v>1</v>
      </c>
      <c r="X72" s="47"/>
      <c r="Y72" s="47"/>
      <c r="Z72" s="47"/>
      <c r="AA72" s="47"/>
      <c r="AB72" s="47"/>
      <c r="AC72" s="47"/>
      <c r="AD72" s="47"/>
      <c r="AE72" s="47"/>
      <c r="AF72" s="47"/>
      <c r="AG72" s="47"/>
      <c r="AH72" s="47"/>
    </row>
    <row r="73" spans="1:34" s="26" customFormat="1" ht="76.5" customHeight="1">
      <c r="A73" s="188" t="s">
        <v>1369</v>
      </c>
      <c r="B73" s="183" t="s">
        <v>958</v>
      </c>
      <c r="C73" s="59" t="s">
        <v>1258</v>
      </c>
      <c r="D73" s="67"/>
      <c r="E73" s="66"/>
      <c r="F73" s="66"/>
      <c r="G73" s="240" t="s">
        <v>249</v>
      </c>
      <c r="H73" s="202" t="s">
        <v>959</v>
      </c>
      <c r="I73" s="47" t="s">
        <v>2412</v>
      </c>
      <c r="J73" s="47" t="s">
        <v>2401</v>
      </c>
      <c r="K73" s="47" t="s">
        <v>2402</v>
      </c>
      <c r="L73" s="47" t="s">
        <v>2403</v>
      </c>
      <c r="M73" s="236" t="s">
        <v>430</v>
      </c>
      <c r="N73" s="46">
        <f>COUNTIF(Table48[[#This Row],[CMMI Comprehensive Primary Care Plus (CPC+)
Version Date: CY 2017 ]:[CMS Merit-based Incentive Payment System (MIPS) - General Practice/Family Medicine, Internal Medicine, and Pediatrics
Version Date: CY 2017 ]],"*yes*")</f>
        <v>0</v>
      </c>
      <c r="O73" s="47"/>
      <c r="P73" s="47"/>
      <c r="Q73" s="47"/>
      <c r="R73" s="47"/>
      <c r="S73" s="47"/>
      <c r="T73" s="47"/>
      <c r="U73" s="47"/>
      <c r="V73" s="47"/>
      <c r="W73" s="47"/>
      <c r="X73" s="47"/>
      <c r="Y73" s="47"/>
      <c r="Z73" s="47"/>
      <c r="AA73" s="47"/>
      <c r="AB73" s="47"/>
      <c r="AC73" s="47"/>
      <c r="AD73" s="47"/>
      <c r="AE73" s="47"/>
      <c r="AF73" s="47"/>
      <c r="AG73" s="47"/>
      <c r="AH73" s="47"/>
    </row>
    <row r="74" spans="1:34" s="26" customFormat="1" ht="76.5" customHeight="1">
      <c r="A74" s="189" t="s">
        <v>1370</v>
      </c>
      <c r="B74" s="183" t="s">
        <v>960</v>
      </c>
      <c r="C74" s="59" t="s">
        <v>1259</v>
      </c>
      <c r="D74" s="67"/>
      <c r="E74" s="66"/>
      <c r="F74" s="66"/>
      <c r="G74" s="240" t="s">
        <v>249</v>
      </c>
      <c r="H74" s="202" t="s">
        <v>961</v>
      </c>
      <c r="I74" s="47" t="s">
        <v>2412</v>
      </c>
      <c r="J74" s="47" t="s">
        <v>2401</v>
      </c>
      <c r="K74" s="47" t="s">
        <v>2402</v>
      </c>
      <c r="L74" s="47" t="s">
        <v>2403</v>
      </c>
      <c r="M74" s="236" t="s">
        <v>430</v>
      </c>
      <c r="N74" s="46">
        <f>COUNTIF(Table48[[#This Row],[CMMI Comprehensive Primary Care Plus (CPC+)
Version Date: CY 2017 ]:[CMS Merit-based Incentive Payment System (MIPS) - General Practice/Family Medicine, Internal Medicine, and Pediatrics
Version Date: CY 2017 ]],"*yes*")</f>
        <v>0</v>
      </c>
      <c r="O74" s="47"/>
      <c r="P74" s="47"/>
      <c r="Q74" s="47"/>
      <c r="R74" s="47"/>
      <c r="S74" s="47"/>
      <c r="T74" s="47"/>
      <c r="U74" s="47"/>
      <c r="V74" s="47"/>
      <c r="W74" s="47"/>
      <c r="X74" s="47"/>
      <c r="Y74" s="47"/>
      <c r="Z74" s="47"/>
      <c r="AA74" s="47"/>
      <c r="AB74" s="47"/>
      <c r="AC74" s="47"/>
      <c r="AD74" s="47"/>
      <c r="AE74" s="47"/>
      <c r="AF74" s="47"/>
      <c r="AG74" s="47"/>
      <c r="AH74" s="47"/>
    </row>
    <row r="75" spans="1:34" s="153" customFormat="1" ht="76.5" customHeight="1">
      <c r="A75" s="188" t="s">
        <v>1366</v>
      </c>
      <c r="B75" s="183" t="s">
        <v>962</v>
      </c>
      <c r="C75" s="59" t="s">
        <v>1260</v>
      </c>
      <c r="D75" s="67"/>
      <c r="E75" s="66"/>
      <c r="F75" s="66"/>
      <c r="G75" s="240" t="s">
        <v>249</v>
      </c>
      <c r="H75" s="202" t="s">
        <v>963</v>
      </c>
      <c r="I75" s="47" t="s">
        <v>2412</v>
      </c>
      <c r="J75" s="47" t="s">
        <v>2401</v>
      </c>
      <c r="K75" s="47" t="s">
        <v>2402</v>
      </c>
      <c r="L75" s="47" t="s">
        <v>2403</v>
      </c>
      <c r="M75" s="236" t="s">
        <v>430</v>
      </c>
      <c r="N75" s="46">
        <f>COUNTIF(Table48[[#This Row],[CMMI Comprehensive Primary Care Plus (CPC+)
Version Date: CY 2017 ]:[CMS Merit-based Incentive Payment System (MIPS) - General Practice/Family Medicine, Internal Medicine, and Pediatrics
Version Date: CY 2017 ]],"*yes*")</f>
        <v>0</v>
      </c>
      <c r="O75" s="47"/>
      <c r="P75" s="47"/>
      <c r="Q75" s="47"/>
      <c r="R75" s="47"/>
      <c r="S75" s="47"/>
      <c r="T75" s="47"/>
      <c r="U75" s="47"/>
      <c r="V75" s="47"/>
      <c r="W75" s="47"/>
      <c r="X75" s="47"/>
      <c r="Y75" s="47"/>
      <c r="Z75" s="47"/>
      <c r="AA75" s="47"/>
      <c r="AB75" s="47"/>
      <c r="AC75" s="47"/>
      <c r="AD75" s="47"/>
      <c r="AE75" s="47"/>
      <c r="AF75" s="47"/>
      <c r="AG75" s="47"/>
      <c r="AH75" s="47"/>
    </row>
    <row r="76" spans="1:34" s="26" customFormat="1" ht="76.5" customHeight="1">
      <c r="A76" s="189" t="s">
        <v>1367</v>
      </c>
      <c r="B76" s="183" t="s">
        <v>964</v>
      </c>
      <c r="C76" s="59" t="s">
        <v>1261</v>
      </c>
      <c r="D76" s="67"/>
      <c r="E76" s="66"/>
      <c r="F76" s="66"/>
      <c r="G76" s="240" t="s">
        <v>249</v>
      </c>
      <c r="H76" s="202" t="s">
        <v>965</v>
      </c>
      <c r="I76" s="47" t="s">
        <v>2412</v>
      </c>
      <c r="J76" s="47" t="s">
        <v>2401</v>
      </c>
      <c r="K76" s="47" t="s">
        <v>2402</v>
      </c>
      <c r="L76" s="47" t="s">
        <v>2403</v>
      </c>
      <c r="M76" s="236" t="s">
        <v>430</v>
      </c>
      <c r="N76" s="46">
        <f>COUNTIF(Table48[[#This Row],[CMMI Comprehensive Primary Care Plus (CPC+)
Version Date: CY 2017 ]:[CMS Merit-based Incentive Payment System (MIPS) - General Practice/Family Medicine, Internal Medicine, and Pediatrics
Version Date: CY 2017 ]],"*yes*")</f>
        <v>0</v>
      </c>
      <c r="O76" s="47"/>
      <c r="P76" s="47"/>
      <c r="Q76" s="47"/>
      <c r="R76" s="47"/>
      <c r="S76" s="47"/>
      <c r="T76" s="47"/>
      <c r="U76" s="47"/>
      <c r="V76" s="47"/>
      <c r="W76" s="47"/>
      <c r="X76" s="47"/>
      <c r="Y76" s="47"/>
      <c r="Z76" s="47"/>
      <c r="AA76" s="47"/>
      <c r="AB76" s="47"/>
      <c r="AC76" s="47"/>
      <c r="AD76" s="47"/>
      <c r="AE76" s="47"/>
      <c r="AF76" s="47"/>
      <c r="AG76" s="47"/>
      <c r="AH76" s="47"/>
    </row>
    <row r="77" spans="1:34" s="153" customFormat="1" ht="76.5" customHeight="1">
      <c r="A77" s="188" t="s">
        <v>1368</v>
      </c>
      <c r="B77" s="183" t="s">
        <v>966</v>
      </c>
      <c r="C77" s="59" t="s">
        <v>1262</v>
      </c>
      <c r="D77" s="67"/>
      <c r="E77" s="66"/>
      <c r="F77" s="66"/>
      <c r="G77" s="240" t="s">
        <v>249</v>
      </c>
      <c r="H77" s="202" t="s">
        <v>967</v>
      </c>
      <c r="I77" s="47" t="s">
        <v>2412</v>
      </c>
      <c r="J77" s="47" t="s">
        <v>2401</v>
      </c>
      <c r="K77" s="47" t="s">
        <v>2402</v>
      </c>
      <c r="L77" s="47" t="s">
        <v>2403</v>
      </c>
      <c r="M77" s="236" t="s">
        <v>430</v>
      </c>
      <c r="N77" s="46">
        <f>COUNTIF(Table48[[#This Row],[CMMI Comprehensive Primary Care Plus (CPC+)
Version Date: CY 2017 ]:[CMS Merit-based Incentive Payment System (MIPS) - General Practice/Family Medicine, Internal Medicine, and Pediatrics
Version Date: CY 2017 ]],"*yes*")</f>
        <v>0</v>
      </c>
      <c r="O77" s="47"/>
      <c r="P77" s="47"/>
      <c r="Q77" s="47"/>
      <c r="R77" s="47"/>
      <c r="S77" s="47"/>
      <c r="T77" s="47"/>
      <c r="U77" s="47"/>
      <c r="V77" s="47"/>
      <c r="W77" s="47"/>
      <c r="X77" s="47"/>
      <c r="Y77" s="47"/>
      <c r="Z77" s="47"/>
      <c r="AA77" s="47"/>
      <c r="AB77" s="47"/>
      <c r="AC77" s="47"/>
      <c r="AD77" s="47"/>
      <c r="AE77" s="47"/>
      <c r="AF77" s="47"/>
      <c r="AG77" s="47"/>
      <c r="AH77" s="47"/>
    </row>
    <row r="78" spans="1:34" s="26" customFormat="1" ht="76.5" customHeight="1">
      <c r="A78" s="189" t="s">
        <v>491</v>
      </c>
      <c r="B78" s="183" t="s">
        <v>1957</v>
      </c>
      <c r="C78" s="59" t="s">
        <v>250</v>
      </c>
      <c r="D78" s="67"/>
      <c r="E78" s="66"/>
      <c r="F78" s="66"/>
      <c r="G78" s="240" t="s">
        <v>2021</v>
      </c>
      <c r="H78" s="202" t="s">
        <v>1842</v>
      </c>
      <c r="I78" s="47" t="s">
        <v>2412</v>
      </c>
      <c r="J78" s="47" t="s">
        <v>2401</v>
      </c>
      <c r="K78" s="47" t="s">
        <v>2396</v>
      </c>
      <c r="L78" s="47" t="s">
        <v>2403</v>
      </c>
      <c r="M78" s="154" t="s">
        <v>2171</v>
      </c>
      <c r="N78" s="46">
        <f>COUNTIF(Table48[[#This Row],[CMMI Comprehensive Primary Care Plus (CPC+)
Version Date: CY 2017 ]:[CMS Merit-based Incentive Payment System (MIPS) - General Practice/Family Medicine, Internal Medicine, and Pediatrics
Version Date: CY 2017 ]],"*yes*")</f>
        <v>0</v>
      </c>
      <c r="O78" s="47"/>
      <c r="P78" s="47"/>
      <c r="Q78" s="47"/>
      <c r="R78" s="47"/>
      <c r="S78" s="47"/>
      <c r="T78" s="47"/>
      <c r="U78" s="47"/>
      <c r="V78" s="47"/>
      <c r="W78" s="47"/>
      <c r="X78" s="47"/>
      <c r="Y78" s="47"/>
      <c r="Z78" s="47"/>
      <c r="AA78" s="47"/>
      <c r="AB78" s="47"/>
      <c r="AC78" s="47"/>
      <c r="AD78" s="47"/>
      <c r="AE78" s="47"/>
      <c r="AF78" s="47"/>
      <c r="AG78" s="47"/>
      <c r="AH78" s="47"/>
    </row>
    <row r="79" spans="1:34" s="26" customFormat="1" ht="76.5" customHeight="1">
      <c r="A79" s="188" t="s">
        <v>1329</v>
      </c>
      <c r="B79" s="183" t="s">
        <v>968</v>
      </c>
      <c r="C79" s="59" t="s">
        <v>1263</v>
      </c>
      <c r="D79" s="67"/>
      <c r="E79" s="66"/>
      <c r="F79" s="66"/>
      <c r="G79" s="240" t="s">
        <v>249</v>
      </c>
      <c r="H79" s="202" t="s">
        <v>1802</v>
      </c>
      <c r="I79" s="47" t="s">
        <v>2412</v>
      </c>
      <c r="J79" s="47" t="s">
        <v>2401</v>
      </c>
      <c r="K79" s="47" t="s">
        <v>2396</v>
      </c>
      <c r="L79" s="47" t="s">
        <v>2403</v>
      </c>
      <c r="M79" s="236" t="s">
        <v>430</v>
      </c>
      <c r="N79" s="46">
        <f>COUNTIF(Table48[[#This Row],[CMMI Comprehensive Primary Care Plus (CPC+)
Version Date: CY 2017 ]:[CMS Merit-based Incentive Payment System (MIPS) - General Practice/Family Medicine, Internal Medicine, and Pediatrics
Version Date: CY 2017 ]],"*yes*")</f>
        <v>0</v>
      </c>
      <c r="O79" s="47"/>
      <c r="P79" s="47"/>
      <c r="Q79" s="47"/>
      <c r="R79" s="47"/>
      <c r="S79" s="47"/>
      <c r="T79" s="47"/>
      <c r="U79" s="47"/>
      <c r="V79" s="47"/>
      <c r="W79" s="47"/>
      <c r="X79" s="47"/>
      <c r="Y79" s="47"/>
      <c r="Z79" s="47"/>
      <c r="AA79" s="47"/>
      <c r="AB79" s="47"/>
      <c r="AC79" s="47"/>
      <c r="AD79" s="47"/>
      <c r="AE79" s="47"/>
      <c r="AF79" s="47"/>
      <c r="AG79" s="47"/>
      <c r="AH79" s="47"/>
    </row>
    <row r="80" spans="1:34" s="26" customFormat="1" ht="76.5" customHeight="1">
      <c r="A80" s="189" t="s">
        <v>492</v>
      </c>
      <c r="B80" s="183" t="s">
        <v>1958</v>
      </c>
      <c r="C80" s="59" t="s">
        <v>251</v>
      </c>
      <c r="D80" s="67"/>
      <c r="E80" s="66"/>
      <c r="F80" s="66"/>
      <c r="G80" s="240" t="s">
        <v>2021</v>
      </c>
      <c r="H80" s="202" t="s">
        <v>1843</v>
      </c>
      <c r="I80" s="47" t="s">
        <v>2412</v>
      </c>
      <c r="J80" s="47" t="s">
        <v>2401</v>
      </c>
      <c r="K80" s="47" t="s">
        <v>2396</v>
      </c>
      <c r="L80" s="47" t="s">
        <v>2403</v>
      </c>
      <c r="M80" s="154" t="s">
        <v>2171</v>
      </c>
      <c r="N80" s="46">
        <f>COUNTIF(Table48[[#This Row],[CMMI Comprehensive Primary Care Plus (CPC+)
Version Date: CY 2017 ]:[CMS Merit-based Incentive Payment System (MIPS) - General Practice/Family Medicine, Internal Medicine, and Pediatrics
Version Date: CY 2017 ]],"*yes*")</f>
        <v>0</v>
      </c>
      <c r="O80" s="47"/>
      <c r="P80" s="47"/>
      <c r="Q80" s="47"/>
      <c r="R80" s="47"/>
      <c r="S80" s="47"/>
      <c r="T80" s="47"/>
      <c r="U80" s="47"/>
      <c r="V80" s="47"/>
      <c r="W80" s="47"/>
      <c r="X80" s="47"/>
      <c r="Y80" s="47"/>
      <c r="Z80" s="47"/>
      <c r="AA80" s="47"/>
      <c r="AB80" s="47"/>
      <c r="AC80" s="47"/>
      <c r="AD80" s="47"/>
      <c r="AE80" s="47"/>
      <c r="AF80" s="47"/>
      <c r="AG80" s="47"/>
      <c r="AH80" s="47"/>
    </row>
    <row r="81" spans="1:34" s="26" customFormat="1" ht="76.5" customHeight="1">
      <c r="A81" s="188" t="s">
        <v>493</v>
      </c>
      <c r="B81" s="183" t="s">
        <v>345</v>
      </c>
      <c r="C81" s="59" t="s">
        <v>410</v>
      </c>
      <c r="D81" s="67" t="s">
        <v>359</v>
      </c>
      <c r="E81" s="66"/>
      <c r="F81" s="66"/>
      <c r="G81" s="240" t="s">
        <v>2021</v>
      </c>
      <c r="H81" s="202" t="s">
        <v>1845</v>
      </c>
      <c r="I81" s="227" t="s">
        <v>2412</v>
      </c>
      <c r="J81" s="227" t="s">
        <v>2401</v>
      </c>
      <c r="K81" s="47" t="s">
        <v>2396</v>
      </c>
      <c r="L81" s="47" t="s">
        <v>2403</v>
      </c>
      <c r="M81" s="47" t="s">
        <v>430</v>
      </c>
      <c r="N81" s="46">
        <f>COUNTIF(Table48[[#This Row],[CMMI Comprehensive Primary Care Plus (CPC+)
Version Date: CY 2017 ]:[CMS Merit-based Incentive Payment System (MIPS) - General Practice/Family Medicine, Internal Medicine, and Pediatrics
Version Date: CY 2017 ]],"*yes*")</f>
        <v>1</v>
      </c>
      <c r="O81" s="47"/>
      <c r="P81" s="47"/>
      <c r="Q81" s="47"/>
      <c r="R81" s="47"/>
      <c r="S81" s="47"/>
      <c r="T81" s="47"/>
      <c r="U81" s="47"/>
      <c r="V81" s="47"/>
      <c r="W81" s="47" t="s">
        <v>1</v>
      </c>
      <c r="X81" s="47"/>
      <c r="Y81" s="47"/>
      <c r="Z81" s="47"/>
      <c r="AA81" s="47"/>
      <c r="AB81" s="47"/>
      <c r="AC81" s="47"/>
      <c r="AD81" s="47"/>
      <c r="AE81" s="47"/>
      <c r="AF81" s="47"/>
      <c r="AG81" s="47"/>
      <c r="AH81" s="47"/>
    </row>
    <row r="82" spans="1:34" s="26" customFormat="1" ht="76.5" customHeight="1">
      <c r="A82" s="189" t="s">
        <v>494</v>
      </c>
      <c r="B82" s="183" t="s">
        <v>252</v>
      </c>
      <c r="C82" s="59" t="s">
        <v>253</v>
      </c>
      <c r="D82" s="67"/>
      <c r="E82" s="66"/>
      <c r="F82" s="66"/>
      <c r="G82" s="240" t="s">
        <v>2021</v>
      </c>
      <c r="H82" s="202" t="s">
        <v>1846</v>
      </c>
      <c r="I82" s="47" t="s">
        <v>2412</v>
      </c>
      <c r="J82" s="47" t="s">
        <v>2401</v>
      </c>
      <c r="K82" s="47" t="s">
        <v>2396</v>
      </c>
      <c r="L82" s="47" t="s">
        <v>2403</v>
      </c>
      <c r="M82" s="154" t="s">
        <v>2171</v>
      </c>
      <c r="N82" s="46">
        <f>COUNTIF(Table48[[#This Row],[CMMI Comprehensive Primary Care Plus (CPC+)
Version Date: CY 2017 ]:[CMS Merit-based Incentive Payment System (MIPS) - General Practice/Family Medicine, Internal Medicine, and Pediatrics
Version Date: CY 2017 ]],"*yes*")</f>
        <v>0</v>
      </c>
      <c r="O82" s="47"/>
      <c r="P82" s="47"/>
      <c r="Q82" s="47"/>
      <c r="R82" s="47"/>
      <c r="S82" s="47"/>
      <c r="T82" s="47"/>
      <c r="U82" s="47"/>
      <c r="V82" s="47"/>
      <c r="W82" s="47"/>
      <c r="X82" s="47"/>
      <c r="Y82" s="47"/>
      <c r="Z82" s="47"/>
      <c r="AA82" s="47"/>
      <c r="AB82" s="47"/>
      <c r="AC82" s="47"/>
      <c r="AD82" s="47"/>
      <c r="AE82" s="47"/>
      <c r="AF82" s="47"/>
      <c r="AG82" s="47"/>
      <c r="AH82" s="47"/>
    </row>
    <row r="83" spans="1:34" s="26" customFormat="1" ht="76.5" customHeight="1">
      <c r="A83" s="188" t="s">
        <v>495</v>
      </c>
      <c r="B83" s="183" t="s">
        <v>254</v>
      </c>
      <c r="C83" s="59" t="s">
        <v>255</v>
      </c>
      <c r="D83" s="67"/>
      <c r="E83" s="66"/>
      <c r="F83" s="66"/>
      <c r="G83" s="240" t="s">
        <v>2501</v>
      </c>
      <c r="H83" s="202" t="s">
        <v>1847</v>
      </c>
      <c r="I83" s="47" t="s">
        <v>2412</v>
      </c>
      <c r="J83" s="47" t="s">
        <v>2413</v>
      </c>
      <c r="K83" s="47" t="s">
        <v>2402</v>
      </c>
      <c r="L83" s="47" t="s">
        <v>2441</v>
      </c>
      <c r="M83" s="47" t="s">
        <v>430</v>
      </c>
      <c r="N83" s="46">
        <f>COUNTIF(Table48[[#This Row],[CMMI Comprehensive Primary Care Plus (CPC+)
Version Date: CY 2017 ]:[CMS Merit-based Incentive Payment System (MIPS) - General Practice/Family Medicine, Internal Medicine, and Pediatrics
Version Date: CY 2017 ]],"*yes*")</f>
        <v>2</v>
      </c>
      <c r="O83" s="47"/>
      <c r="P83" s="47"/>
      <c r="Q83" s="47"/>
      <c r="R83" s="47"/>
      <c r="S83" s="47"/>
      <c r="T83" s="47"/>
      <c r="U83" s="47"/>
      <c r="V83" s="47" t="s">
        <v>2087</v>
      </c>
      <c r="W83" s="47" t="s">
        <v>1</v>
      </c>
      <c r="X83" s="47"/>
      <c r="Y83" s="47"/>
      <c r="Z83" s="47"/>
      <c r="AA83" s="47"/>
      <c r="AB83" s="47"/>
      <c r="AC83" s="47"/>
      <c r="AD83" s="47"/>
      <c r="AE83" s="47"/>
      <c r="AF83" s="47" t="s">
        <v>2278</v>
      </c>
      <c r="AG83" s="47"/>
      <c r="AH83" s="47" t="s">
        <v>1</v>
      </c>
    </row>
    <row r="84" spans="1:34" s="26" customFormat="1" ht="76.5" customHeight="1">
      <c r="A84" s="189" t="s">
        <v>496</v>
      </c>
      <c r="B84" s="183" t="s">
        <v>256</v>
      </c>
      <c r="C84" s="59" t="s">
        <v>147</v>
      </c>
      <c r="D84" s="67"/>
      <c r="E84" s="66"/>
      <c r="F84" s="66"/>
      <c r="G84" s="240" t="s">
        <v>2501</v>
      </c>
      <c r="H84" s="202" t="s">
        <v>1848</v>
      </c>
      <c r="I84" s="47" t="s">
        <v>2412</v>
      </c>
      <c r="J84" s="47" t="s">
        <v>2413</v>
      </c>
      <c r="K84" s="47" t="s">
        <v>2402</v>
      </c>
      <c r="L84" s="47" t="s">
        <v>2441</v>
      </c>
      <c r="M84" s="47" t="s">
        <v>430</v>
      </c>
      <c r="N84" s="46">
        <f>COUNTIF(Table48[[#This Row],[CMMI Comprehensive Primary Care Plus (CPC+)
Version Date: CY 2017 ]:[CMS Merit-based Incentive Payment System (MIPS) - General Practice/Family Medicine, Internal Medicine, and Pediatrics
Version Date: CY 2017 ]],"*yes*")</f>
        <v>3</v>
      </c>
      <c r="O84" s="47"/>
      <c r="P84" s="47"/>
      <c r="Q84" s="47" t="s">
        <v>257</v>
      </c>
      <c r="R84" s="47"/>
      <c r="S84" s="47"/>
      <c r="T84" s="47"/>
      <c r="U84" s="47"/>
      <c r="V84" s="47" t="s">
        <v>2087</v>
      </c>
      <c r="W84" s="47" t="s">
        <v>1</v>
      </c>
      <c r="X84" s="47"/>
      <c r="Y84" s="47"/>
      <c r="Z84" s="47"/>
      <c r="AA84" s="47"/>
      <c r="AB84" s="47"/>
      <c r="AC84" s="47"/>
      <c r="AD84" s="47"/>
      <c r="AE84" s="47"/>
      <c r="AF84" s="47" t="s">
        <v>2278</v>
      </c>
      <c r="AG84" s="47"/>
      <c r="AH84" s="47"/>
    </row>
    <row r="85" spans="1:34" s="26" customFormat="1" ht="76.5" customHeight="1">
      <c r="A85" s="188" t="s">
        <v>1550</v>
      </c>
      <c r="B85" s="183" t="s">
        <v>1555</v>
      </c>
      <c r="C85" s="152" t="s">
        <v>1554</v>
      </c>
      <c r="D85" s="67"/>
      <c r="E85" s="66"/>
      <c r="F85" s="66"/>
      <c r="G85" s="223" t="s">
        <v>1545</v>
      </c>
      <c r="H85" s="202" t="s">
        <v>1830</v>
      </c>
      <c r="I85" s="47" t="s">
        <v>2412</v>
      </c>
      <c r="J85" s="47" t="s">
        <v>2413</v>
      </c>
      <c r="K85" s="47" t="s">
        <v>2402</v>
      </c>
      <c r="L85" s="47" t="s">
        <v>2403</v>
      </c>
      <c r="M85" s="154" t="s">
        <v>430</v>
      </c>
      <c r="N85" s="46">
        <f>COUNTIF(Table48[[#This Row],[CMMI Comprehensive Primary Care Plus (CPC+)
Version Date: CY 2017 ]:[CMS Merit-based Incentive Payment System (MIPS) - General Practice/Family Medicine, Internal Medicine, and Pediatrics
Version Date: CY 2017 ]],"*yes*")</f>
        <v>0</v>
      </c>
      <c r="O85" s="47"/>
      <c r="P85" s="47"/>
      <c r="Q85" s="47"/>
      <c r="R85" s="47"/>
      <c r="S85" s="47"/>
      <c r="T85" s="47"/>
      <c r="U85" s="47"/>
      <c r="V85" s="47"/>
      <c r="W85" s="47"/>
      <c r="X85" s="47"/>
      <c r="Y85" s="47"/>
      <c r="Z85" s="47"/>
      <c r="AA85" s="47"/>
      <c r="AB85" s="47"/>
      <c r="AC85" s="47"/>
      <c r="AD85" s="47"/>
      <c r="AE85" s="47"/>
      <c r="AF85" s="47"/>
      <c r="AG85" s="47"/>
      <c r="AH85" s="47"/>
    </row>
    <row r="86" spans="1:34" s="26" customFormat="1" ht="76.5" customHeight="1">
      <c r="A86" s="189" t="s">
        <v>497</v>
      </c>
      <c r="B86" s="183" t="s">
        <v>258</v>
      </c>
      <c r="C86" s="59" t="s">
        <v>259</v>
      </c>
      <c r="D86" s="67"/>
      <c r="E86" s="66"/>
      <c r="F86" s="66"/>
      <c r="G86" s="240" t="s">
        <v>2021</v>
      </c>
      <c r="H86" s="202" t="s">
        <v>1849</v>
      </c>
      <c r="I86" s="47" t="s">
        <v>2412</v>
      </c>
      <c r="J86" s="47" t="s">
        <v>2401</v>
      </c>
      <c r="K86" s="47" t="s">
        <v>2396</v>
      </c>
      <c r="L86" s="47" t="s">
        <v>2403</v>
      </c>
      <c r="M86" s="154" t="s">
        <v>2171</v>
      </c>
      <c r="N86" s="46">
        <f>COUNTIF(Table48[[#This Row],[CMMI Comprehensive Primary Care Plus (CPC+)
Version Date: CY 2017 ]:[CMS Merit-based Incentive Payment System (MIPS) - General Practice/Family Medicine, Internal Medicine, and Pediatrics
Version Date: CY 2017 ]],"*yes*")</f>
        <v>1</v>
      </c>
      <c r="O86" s="47"/>
      <c r="P86" s="47"/>
      <c r="Q86" s="47"/>
      <c r="R86" s="47"/>
      <c r="S86" s="47"/>
      <c r="T86" s="47"/>
      <c r="U86" s="47"/>
      <c r="V86" s="47"/>
      <c r="W86" s="47" t="s">
        <v>1</v>
      </c>
      <c r="X86" s="47"/>
      <c r="Y86" s="47"/>
      <c r="Z86" s="47"/>
      <c r="AA86" s="47"/>
      <c r="AB86" s="47"/>
      <c r="AC86" s="47"/>
      <c r="AD86" s="47"/>
      <c r="AE86" s="47"/>
      <c r="AF86" s="47"/>
      <c r="AG86" s="47"/>
      <c r="AH86" s="47"/>
    </row>
    <row r="87" spans="1:34" s="26" customFormat="1" ht="76.5" customHeight="1">
      <c r="A87" s="188" t="s">
        <v>498</v>
      </c>
      <c r="B87" s="183" t="s">
        <v>2779</v>
      </c>
      <c r="C87" s="59" t="s">
        <v>260</v>
      </c>
      <c r="D87" s="67"/>
      <c r="E87" s="66"/>
      <c r="F87" s="66"/>
      <c r="G87" s="223" t="s">
        <v>261</v>
      </c>
      <c r="H87" s="202" t="s">
        <v>1850</v>
      </c>
      <c r="I87" s="47" t="s">
        <v>2412</v>
      </c>
      <c r="J87" s="47" t="s">
        <v>2407</v>
      </c>
      <c r="K87" s="47" t="s">
        <v>2396</v>
      </c>
      <c r="L87" s="47" t="s">
        <v>2397</v>
      </c>
      <c r="M87" s="47" t="s">
        <v>430</v>
      </c>
      <c r="N87" s="46">
        <f>COUNTIF(Table48[[#This Row],[CMMI Comprehensive Primary Care Plus (CPC+)
Version Date: CY 2017 ]:[CMS Merit-based Incentive Payment System (MIPS) - General Practice/Family Medicine, Internal Medicine, and Pediatrics
Version Date: CY 2017 ]],"*yes*")</f>
        <v>1</v>
      </c>
      <c r="O87" s="47"/>
      <c r="P87" s="47"/>
      <c r="Q87" s="47"/>
      <c r="R87" s="47"/>
      <c r="S87" s="47"/>
      <c r="T87" s="47"/>
      <c r="U87" s="47"/>
      <c r="V87" s="47"/>
      <c r="W87" s="47" t="s">
        <v>1</v>
      </c>
      <c r="X87" s="47"/>
      <c r="Y87" s="47"/>
      <c r="Z87" s="47"/>
      <c r="AA87" s="47"/>
      <c r="AB87" s="47"/>
      <c r="AC87" s="47"/>
      <c r="AD87" s="47"/>
      <c r="AE87" s="47"/>
      <c r="AF87" s="47"/>
      <c r="AG87" s="47"/>
      <c r="AH87" s="47"/>
    </row>
    <row r="88" spans="1:34" s="26" customFormat="1" ht="76.5" customHeight="1">
      <c r="A88" s="189" t="s">
        <v>499</v>
      </c>
      <c r="B88" s="183" t="s">
        <v>2780</v>
      </c>
      <c r="C88" s="59" t="s">
        <v>262</v>
      </c>
      <c r="D88" s="67"/>
      <c r="E88" s="66"/>
      <c r="F88" s="66"/>
      <c r="G88" s="223" t="s">
        <v>261</v>
      </c>
      <c r="H88" s="202" t="s">
        <v>1851</v>
      </c>
      <c r="I88" s="47" t="s">
        <v>2412</v>
      </c>
      <c r="J88" s="47" t="s">
        <v>2407</v>
      </c>
      <c r="K88" s="47" t="s">
        <v>2396</v>
      </c>
      <c r="L88" s="47" t="s">
        <v>2397</v>
      </c>
      <c r="M88" s="47" t="s">
        <v>430</v>
      </c>
      <c r="N88" s="46">
        <f>COUNTIF(Table48[[#This Row],[CMMI Comprehensive Primary Care Plus (CPC+)
Version Date: CY 2017 ]:[CMS Merit-based Incentive Payment System (MIPS) - General Practice/Family Medicine, Internal Medicine, and Pediatrics
Version Date: CY 2017 ]],"*yes*")</f>
        <v>1</v>
      </c>
      <c r="O88" s="47"/>
      <c r="P88" s="47"/>
      <c r="Q88" s="47"/>
      <c r="R88" s="47"/>
      <c r="S88" s="47"/>
      <c r="T88" s="47"/>
      <c r="U88" s="47"/>
      <c r="V88" s="47"/>
      <c r="W88" s="47" t="s">
        <v>1</v>
      </c>
      <c r="X88" s="47"/>
      <c r="Y88" s="47"/>
      <c r="Z88" s="47"/>
      <c r="AA88" s="47"/>
      <c r="AB88" s="47"/>
      <c r="AC88" s="47"/>
      <c r="AD88" s="47"/>
      <c r="AE88" s="47"/>
      <c r="AF88" s="47"/>
      <c r="AG88" s="47"/>
      <c r="AH88" s="47"/>
    </row>
    <row r="89" spans="1:34" s="26" customFormat="1" ht="76.5" customHeight="1">
      <c r="A89" s="188" t="s">
        <v>500</v>
      </c>
      <c r="B89" s="183" t="s">
        <v>2781</v>
      </c>
      <c r="C89" s="59" t="s">
        <v>263</v>
      </c>
      <c r="D89" s="67"/>
      <c r="E89" s="66"/>
      <c r="F89" s="66"/>
      <c r="G89" s="240" t="s">
        <v>2021</v>
      </c>
      <c r="H89" s="202" t="s">
        <v>1852</v>
      </c>
      <c r="I89" s="47" t="s">
        <v>2412</v>
      </c>
      <c r="J89" s="47" t="s">
        <v>2407</v>
      </c>
      <c r="K89" s="47" t="s">
        <v>2396</v>
      </c>
      <c r="L89" s="47" t="s">
        <v>2403</v>
      </c>
      <c r="M89" s="47" t="s">
        <v>430</v>
      </c>
      <c r="N89" s="46">
        <f>COUNTIF(Table48[[#This Row],[CMMI Comprehensive Primary Care Plus (CPC+)
Version Date: CY 2017 ]:[CMS Merit-based Incentive Payment System (MIPS) - General Practice/Family Medicine, Internal Medicine, and Pediatrics
Version Date: CY 2017 ]],"*yes*")</f>
        <v>0</v>
      </c>
      <c r="O89" s="47"/>
      <c r="P89" s="47"/>
      <c r="Q89" s="47"/>
      <c r="R89" s="47"/>
      <c r="S89" s="47"/>
      <c r="T89" s="47"/>
      <c r="U89" s="47"/>
      <c r="V89" s="47"/>
      <c r="W89" s="47"/>
      <c r="X89" s="47"/>
      <c r="Y89" s="47"/>
      <c r="Z89" s="47"/>
      <c r="AA89" s="47"/>
      <c r="AB89" s="47"/>
      <c r="AC89" s="47"/>
      <c r="AD89" s="47"/>
      <c r="AE89" s="47"/>
      <c r="AF89" s="47"/>
      <c r="AG89" s="47"/>
      <c r="AH89" s="47"/>
    </row>
    <row r="90" spans="1:34" s="26" customFormat="1" ht="76.5" customHeight="1">
      <c r="A90" s="189" t="s">
        <v>501</v>
      </c>
      <c r="B90" s="183" t="s">
        <v>1959</v>
      </c>
      <c r="C90" s="59" t="s">
        <v>411</v>
      </c>
      <c r="D90" s="67" t="s">
        <v>359</v>
      </c>
      <c r="E90" s="66"/>
      <c r="F90" s="66"/>
      <c r="G90" s="240" t="s">
        <v>2021</v>
      </c>
      <c r="H90" s="202" t="s">
        <v>1853</v>
      </c>
      <c r="I90" s="47" t="s">
        <v>2412</v>
      </c>
      <c r="J90" s="47" t="s">
        <v>2407</v>
      </c>
      <c r="K90" s="47" t="s">
        <v>2396</v>
      </c>
      <c r="L90" s="47" t="s">
        <v>2403</v>
      </c>
      <c r="M90" s="154" t="s">
        <v>2171</v>
      </c>
      <c r="N90" s="46">
        <f>COUNTIF(Table48[[#This Row],[CMMI Comprehensive Primary Care Plus (CPC+)
Version Date: CY 2017 ]:[CMS Merit-based Incentive Payment System (MIPS) - General Practice/Family Medicine, Internal Medicine, and Pediatrics
Version Date: CY 2017 ]],"*yes*")</f>
        <v>0</v>
      </c>
      <c r="O90" s="47"/>
      <c r="P90" s="47"/>
      <c r="Q90" s="47"/>
      <c r="R90" s="47"/>
      <c r="S90" s="47"/>
      <c r="T90" s="47"/>
      <c r="U90" s="47"/>
      <c r="V90" s="47"/>
      <c r="W90" s="47"/>
      <c r="X90" s="47"/>
      <c r="Y90" s="47"/>
      <c r="Z90" s="47"/>
      <c r="AA90" s="47"/>
      <c r="AB90" s="47"/>
      <c r="AC90" s="47"/>
      <c r="AD90" s="47"/>
      <c r="AE90" s="47"/>
      <c r="AF90" s="47"/>
      <c r="AG90" s="47"/>
      <c r="AH90" s="47"/>
    </row>
    <row r="91" spans="1:34" s="26" customFormat="1" ht="76.5" customHeight="1">
      <c r="A91" s="188" t="s">
        <v>502</v>
      </c>
      <c r="B91" s="183" t="s">
        <v>1960</v>
      </c>
      <c r="C91" s="59" t="s">
        <v>264</v>
      </c>
      <c r="D91" s="67"/>
      <c r="E91" s="66"/>
      <c r="F91" s="66"/>
      <c r="G91" s="240" t="s">
        <v>2021</v>
      </c>
      <c r="H91" s="202" t="s">
        <v>1854</v>
      </c>
      <c r="I91" s="47" t="s">
        <v>2412</v>
      </c>
      <c r="J91" s="47" t="s">
        <v>2401</v>
      </c>
      <c r="K91" s="47" t="s">
        <v>2396</v>
      </c>
      <c r="L91" s="47" t="s">
        <v>2403</v>
      </c>
      <c r="M91" s="154" t="s">
        <v>2171</v>
      </c>
      <c r="N91" s="46">
        <f>COUNTIF(Table48[[#This Row],[CMMI Comprehensive Primary Care Plus (CPC+)
Version Date: CY 2017 ]:[CMS Merit-based Incentive Payment System (MIPS) - General Practice/Family Medicine, Internal Medicine, and Pediatrics
Version Date: CY 2017 ]],"*yes*")</f>
        <v>0</v>
      </c>
      <c r="O91" s="47"/>
      <c r="P91" s="47"/>
      <c r="Q91" s="47"/>
      <c r="R91" s="47"/>
      <c r="S91" s="47"/>
      <c r="T91" s="47"/>
      <c r="U91" s="47"/>
      <c r="V91" s="47"/>
      <c r="W91" s="47"/>
      <c r="X91" s="47"/>
      <c r="Y91" s="47"/>
      <c r="Z91" s="47"/>
      <c r="AA91" s="47"/>
      <c r="AB91" s="47"/>
      <c r="AC91" s="47"/>
      <c r="AD91" s="47"/>
      <c r="AE91" s="47"/>
      <c r="AF91" s="47"/>
      <c r="AG91" s="47"/>
      <c r="AH91" s="47"/>
    </row>
    <row r="92" spans="1:34" s="26" customFormat="1" ht="76.5" customHeight="1">
      <c r="A92" s="189" t="s">
        <v>503</v>
      </c>
      <c r="B92" s="183" t="s">
        <v>265</v>
      </c>
      <c r="C92" s="59" t="s">
        <v>266</v>
      </c>
      <c r="D92" s="67"/>
      <c r="E92" s="66"/>
      <c r="F92" s="66"/>
      <c r="G92" s="240" t="s">
        <v>2021</v>
      </c>
      <c r="H92" s="202" t="s">
        <v>1856</v>
      </c>
      <c r="I92" s="47" t="s">
        <v>2412</v>
      </c>
      <c r="J92" s="47" t="s">
        <v>2401</v>
      </c>
      <c r="K92" s="47" t="s">
        <v>2396</v>
      </c>
      <c r="L92" s="47" t="s">
        <v>2403</v>
      </c>
      <c r="M92" s="154" t="s">
        <v>2171</v>
      </c>
      <c r="N92" s="46">
        <f>COUNTIF(Table48[[#This Row],[CMMI Comprehensive Primary Care Plus (CPC+)
Version Date: CY 2017 ]:[CMS Merit-based Incentive Payment System (MIPS) - General Practice/Family Medicine, Internal Medicine, and Pediatrics
Version Date: CY 2017 ]],"*yes*")</f>
        <v>1</v>
      </c>
      <c r="O92" s="47"/>
      <c r="P92" s="47"/>
      <c r="Q92" s="47"/>
      <c r="R92" s="47"/>
      <c r="S92" s="47"/>
      <c r="T92" s="47"/>
      <c r="U92" s="47"/>
      <c r="V92" s="47"/>
      <c r="W92" s="47" t="s">
        <v>1</v>
      </c>
      <c r="X92" s="47"/>
      <c r="Y92" s="47"/>
      <c r="Z92" s="47"/>
      <c r="AA92" s="47"/>
      <c r="AB92" s="47"/>
      <c r="AC92" s="47"/>
      <c r="AD92" s="47"/>
      <c r="AE92" s="47"/>
      <c r="AF92" s="47"/>
      <c r="AG92" s="47"/>
      <c r="AH92" s="47"/>
    </row>
    <row r="93" spans="1:34" s="26" customFormat="1" ht="76.5" customHeight="1">
      <c r="A93" s="188" t="s">
        <v>2269</v>
      </c>
      <c r="B93" s="183" t="s">
        <v>2529</v>
      </c>
      <c r="C93" s="59" t="s">
        <v>75</v>
      </c>
      <c r="D93" s="67"/>
      <c r="E93" s="66"/>
      <c r="F93" s="66"/>
      <c r="G93" s="240" t="s">
        <v>2021</v>
      </c>
      <c r="H93" s="202" t="s">
        <v>2528</v>
      </c>
      <c r="I93" s="47" t="s">
        <v>2412</v>
      </c>
      <c r="J93" s="47" t="s">
        <v>2401</v>
      </c>
      <c r="K93" s="47" t="s">
        <v>2396</v>
      </c>
      <c r="L93" s="47" t="s">
        <v>2403</v>
      </c>
      <c r="M93" s="227" t="s">
        <v>2171</v>
      </c>
      <c r="N93" s="46">
        <f>COUNTIF(Table48[[#This Row],[CMMI Comprehensive Primary Care Plus (CPC+)
Version Date: CY 2017 ]:[CMS Merit-based Incentive Payment System (MIPS) - General Practice/Family Medicine, Internal Medicine, and Pediatrics
Version Date: CY 2017 ]],"*yes*")</f>
        <v>0</v>
      </c>
      <c r="O93" s="47"/>
      <c r="P93" s="47"/>
      <c r="Q93" s="47"/>
      <c r="R93" s="47"/>
      <c r="S93" s="47"/>
      <c r="T93" s="47"/>
      <c r="U93" s="47"/>
      <c r="V93" s="47"/>
      <c r="W93" s="47"/>
      <c r="X93" s="47"/>
      <c r="Y93" s="47"/>
      <c r="Z93" s="47"/>
      <c r="AA93" s="47"/>
      <c r="AB93" s="47" t="s">
        <v>2563</v>
      </c>
      <c r="AC93" s="47"/>
      <c r="AD93" s="47"/>
      <c r="AE93" s="47"/>
      <c r="AF93" s="47"/>
      <c r="AG93" s="47"/>
      <c r="AH93" s="47"/>
    </row>
    <row r="94" spans="1:34" s="26" customFormat="1" ht="76.5" customHeight="1">
      <c r="A94" s="189" t="s">
        <v>504</v>
      </c>
      <c r="B94" s="183" t="s">
        <v>1961</v>
      </c>
      <c r="C94" s="59" t="s">
        <v>75</v>
      </c>
      <c r="D94" s="67"/>
      <c r="E94" s="66"/>
      <c r="F94" s="66"/>
      <c r="G94" s="240" t="s">
        <v>2021</v>
      </c>
      <c r="H94" s="202" t="s">
        <v>1857</v>
      </c>
      <c r="I94" s="47" t="s">
        <v>2412</v>
      </c>
      <c r="J94" s="47" t="s">
        <v>2401</v>
      </c>
      <c r="K94" s="47" t="s">
        <v>2396</v>
      </c>
      <c r="L94" s="47" t="s">
        <v>2403</v>
      </c>
      <c r="M94" s="154" t="s">
        <v>2171</v>
      </c>
      <c r="N94" s="46">
        <f>COUNTIF(Table48[[#This Row],[CMMI Comprehensive Primary Care Plus (CPC+)
Version Date: CY 2017 ]:[CMS Merit-based Incentive Payment System (MIPS) - General Practice/Family Medicine, Internal Medicine, and Pediatrics
Version Date: CY 2017 ]],"*yes*")</f>
        <v>0</v>
      </c>
      <c r="O94" s="47"/>
      <c r="P94" s="47"/>
      <c r="Q94" s="47"/>
      <c r="R94" s="47"/>
      <c r="S94" s="47"/>
      <c r="T94" s="47"/>
      <c r="U94" s="47"/>
      <c r="V94" s="47"/>
      <c r="W94" s="47"/>
      <c r="X94" s="47"/>
      <c r="Y94" s="47"/>
      <c r="Z94" s="47"/>
      <c r="AA94" s="47"/>
      <c r="AB94" s="47"/>
      <c r="AC94" s="47"/>
      <c r="AD94" s="47"/>
      <c r="AE94" s="47"/>
      <c r="AF94" s="47"/>
      <c r="AG94" s="47"/>
      <c r="AH94" s="47"/>
    </row>
    <row r="95" spans="1:34" s="26" customFormat="1" ht="76.5" customHeight="1">
      <c r="A95" s="188" t="s">
        <v>505</v>
      </c>
      <c r="B95" s="183" t="s">
        <v>267</v>
      </c>
      <c r="C95" s="59" t="s">
        <v>62</v>
      </c>
      <c r="D95" s="67"/>
      <c r="E95" s="66"/>
      <c r="F95" s="66"/>
      <c r="G95" s="240" t="s">
        <v>2021</v>
      </c>
      <c r="H95" s="202" t="s">
        <v>1858</v>
      </c>
      <c r="I95" s="47" t="s">
        <v>2412</v>
      </c>
      <c r="J95" s="47" t="s">
        <v>2401</v>
      </c>
      <c r="K95" s="47" t="s">
        <v>2396</v>
      </c>
      <c r="L95" s="47" t="s">
        <v>2403</v>
      </c>
      <c r="M95" s="154" t="s">
        <v>2171</v>
      </c>
      <c r="N95" s="46">
        <f>COUNTIF(Table48[[#This Row],[CMMI Comprehensive Primary Care Plus (CPC+)
Version Date: CY 2017 ]:[CMS Merit-based Incentive Payment System (MIPS) - General Practice/Family Medicine, Internal Medicine, and Pediatrics
Version Date: CY 2017 ]],"*yes*")</f>
        <v>2</v>
      </c>
      <c r="O95" s="47"/>
      <c r="P95" s="47"/>
      <c r="Q95" s="47"/>
      <c r="R95" s="47"/>
      <c r="S95" s="47"/>
      <c r="T95" s="47"/>
      <c r="U95" s="47"/>
      <c r="V95" s="47" t="s">
        <v>2086</v>
      </c>
      <c r="W95" s="47" t="s">
        <v>1</v>
      </c>
      <c r="X95" s="47"/>
      <c r="Y95" s="47"/>
      <c r="Z95" s="47"/>
      <c r="AA95" s="47"/>
      <c r="AB95" s="47" t="s">
        <v>2080</v>
      </c>
      <c r="AC95" s="47"/>
      <c r="AD95" s="47"/>
      <c r="AE95" s="47"/>
      <c r="AF95" s="47"/>
      <c r="AG95" s="47"/>
      <c r="AH95" s="47"/>
    </row>
    <row r="96" spans="1:34" s="26" customFormat="1" ht="76.5" customHeight="1">
      <c r="A96" s="189" t="s">
        <v>506</v>
      </c>
      <c r="B96" s="183" t="s">
        <v>2088</v>
      </c>
      <c r="C96" s="59" t="s">
        <v>268</v>
      </c>
      <c r="D96" s="67"/>
      <c r="E96" s="66"/>
      <c r="F96" s="66"/>
      <c r="G96" s="240" t="s">
        <v>2021</v>
      </c>
      <c r="H96" s="202" t="s">
        <v>1859</v>
      </c>
      <c r="I96" s="47" t="s">
        <v>2412</v>
      </c>
      <c r="J96" s="47" t="s">
        <v>103</v>
      </c>
      <c r="K96" s="47" t="s">
        <v>2400</v>
      </c>
      <c r="L96" s="47" t="s">
        <v>2403</v>
      </c>
      <c r="M96" s="47" t="s">
        <v>6</v>
      </c>
      <c r="N96" s="46">
        <f>COUNTIF(Table48[[#This Row],[CMMI Comprehensive Primary Care Plus (CPC+)
Version Date: CY 2017 ]:[CMS Merit-based Incentive Payment System (MIPS) - General Practice/Family Medicine, Internal Medicine, and Pediatrics
Version Date: CY 2017 ]],"*yes*")</f>
        <v>3</v>
      </c>
      <c r="O96" s="47"/>
      <c r="P96" s="47" t="s">
        <v>1</v>
      </c>
      <c r="Q96" s="47"/>
      <c r="R96" s="47"/>
      <c r="S96" s="47"/>
      <c r="T96" s="47"/>
      <c r="U96" s="47"/>
      <c r="V96" s="47" t="s">
        <v>2089</v>
      </c>
      <c r="W96" s="47" t="s">
        <v>1</v>
      </c>
      <c r="X96" s="47"/>
      <c r="Y96" s="47"/>
      <c r="Z96" s="47"/>
      <c r="AA96" s="47" t="s">
        <v>1</v>
      </c>
      <c r="AB96" s="47"/>
      <c r="AC96" s="47"/>
      <c r="AD96" s="47"/>
      <c r="AE96" s="47"/>
      <c r="AF96" s="47" t="s">
        <v>2281</v>
      </c>
      <c r="AG96" s="47"/>
      <c r="AH96" s="47" t="s">
        <v>2096</v>
      </c>
    </row>
    <row r="97" spans="1:34" s="26" customFormat="1" ht="76.5" customHeight="1">
      <c r="A97" s="188" t="s">
        <v>1544</v>
      </c>
      <c r="B97" s="183" t="s">
        <v>1546</v>
      </c>
      <c r="C97" s="59" t="s">
        <v>1543</v>
      </c>
      <c r="D97" s="67"/>
      <c r="E97" s="66"/>
      <c r="F97" s="66"/>
      <c r="G97" s="223" t="s">
        <v>1545</v>
      </c>
      <c r="H97" s="202" t="s">
        <v>1829</v>
      </c>
      <c r="I97" s="47" t="s">
        <v>2412</v>
      </c>
      <c r="J97" s="47" t="s">
        <v>2413</v>
      </c>
      <c r="K97" s="47" t="s">
        <v>2402</v>
      </c>
      <c r="L97" s="47" t="s">
        <v>2403</v>
      </c>
      <c r="M97" s="154" t="s">
        <v>430</v>
      </c>
      <c r="N97" s="46">
        <f>COUNTIF(Table48[[#This Row],[CMMI Comprehensive Primary Care Plus (CPC+)
Version Date: CY 2017 ]:[CMS Merit-based Incentive Payment System (MIPS) - General Practice/Family Medicine, Internal Medicine, and Pediatrics
Version Date: CY 2017 ]],"*yes*")</f>
        <v>0</v>
      </c>
      <c r="O97" s="47"/>
      <c r="P97" s="47"/>
      <c r="Q97" s="47"/>
      <c r="R97" s="47"/>
      <c r="S97" s="47"/>
      <c r="T97" s="47"/>
      <c r="U97" s="47"/>
      <c r="V97" s="47"/>
      <c r="W97" s="47"/>
      <c r="X97" s="47"/>
      <c r="Y97" s="47"/>
      <c r="Z97" s="47"/>
      <c r="AA97" s="47"/>
      <c r="AB97" s="47"/>
      <c r="AC97" s="47"/>
      <c r="AD97" s="47"/>
      <c r="AE97" s="47"/>
      <c r="AF97" s="47"/>
      <c r="AG97" s="47"/>
      <c r="AH97" s="47" t="s">
        <v>1</v>
      </c>
    </row>
    <row r="98" spans="1:34" s="26" customFormat="1" ht="76.5" customHeight="1">
      <c r="A98" s="189" t="s">
        <v>1456</v>
      </c>
      <c r="B98" s="183" t="s">
        <v>969</v>
      </c>
      <c r="C98" s="59" t="s">
        <v>1264</v>
      </c>
      <c r="D98" s="256"/>
      <c r="E98" s="66"/>
      <c r="F98" s="66"/>
      <c r="G98" s="240" t="s">
        <v>2503</v>
      </c>
      <c r="H98" s="202" t="s">
        <v>970</v>
      </c>
      <c r="I98" s="47" t="s">
        <v>2427</v>
      </c>
      <c r="J98" s="47" t="s">
        <v>2413</v>
      </c>
      <c r="K98" s="47" t="s">
        <v>2402</v>
      </c>
      <c r="L98" s="47" t="s">
        <v>2403</v>
      </c>
      <c r="M98" s="47" t="s">
        <v>6</v>
      </c>
      <c r="N98" s="46">
        <f>COUNTIF(Table48[[#This Row],[CMMI Comprehensive Primary Care Plus (CPC+)
Version Date: CY 2017 ]:[CMS Merit-based Incentive Payment System (MIPS) - General Practice/Family Medicine, Internal Medicine, and Pediatrics
Version Date: CY 2017 ]],"*yes*")</f>
        <v>1</v>
      </c>
      <c r="O98" s="47"/>
      <c r="P98" s="47"/>
      <c r="Q98" s="47"/>
      <c r="R98" s="47"/>
      <c r="S98" s="47"/>
      <c r="T98" s="47"/>
      <c r="U98" s="47"/>
      <c r="V98" s="47"/>
      <c r="W98" s="47"/>
      <c r="X98" s="47"/>
      <c r="Y98" s="47"/>
      <c r="Z98" s="227" t="s">
        <v>2455</v>
      </c>
      <c r="AA98" s="47"/>
      <c r="AB98" s="47"/>
      <c r="AC98" s="47"/>
      <c r="AD98" s="47"/>
      <c r="AE98" s="47"/>
      <c r="AF98" s="47"/>
      <c r="AG98" s="47"/>
      <c r="AH98" s="47"/>
    </row>
    <row r="99" spans="1:34" s="26" customFormat="1" ht="76.5" customHeight="1">
      <c r="A99" s="188" t="s">
        <v>507</v>
      </c>
      <c r="B99" s="183" t="s">
        <v>1962</v>
      </c>
      <c r="C99" s="59" t="s">
        <v>78</v>
      </c>
      <c r="D99" s="67"/>
      <c r="E99" s="66"/>
      <c r="F99" s="66"/>
      <c r="G99" s="240" t="s">
        <v>2021</v>
      </c>
      <c r="H99" s="202" t="s">
        <v>1860</v>
      </c>
      <c r="I99" s="47" t="s">
        <v>2412</v>
      </c>
      <c r="J99" s="47" t="s">
        <v>2413</v>
      </c>
      <c r="K99" s="47" t="s">
        <v>2396</v>
      </c>
      <c r="L99" s="47" t="s">
        <v>2403</v>
      </c>
      <c r="M99" s="47" t="s">
        <v>430</v>
      </c>
      <c r="N99" s="46">
        <f>COUNTIF(Table48[[#This Row],[CMMI Comprehensive Primary Care Plus (CPC+)
Version Date: CY 2017 ]:[CMS Merit-based Incentive Payment System (MIPS) - General Practice/Family Medicine, Internal Medicine, and Pediatrics
Version Date: CY 2017 ]],"*yes*")</f>
        <v>0</v>
      </c>
      <c r="O99" s="47"/>
      <c r="P99" s="47"/>
      <c r="Q99" s="47"/>
      <c r="R99" s="47"/>
      <c r="S99" s="47"/>
      <c r="T99" s="47"/>
      <c r="U99" s="47"/>
      <c r="V99" s="47"/>
      <c r="W99" s="47"/>
      <c r="X99" s="47"/>
      <c r="Y99" s="47"/>
      <c r="Z99" s="47"/>
      <c r="AA99" s="47"/>
      <c r="AB99" s="47"/>
      <c r="AC99" s="47"/>
      <c r="AD99" s="47"/>
      <c r="AE99" s="47"/>
      <c r="AF99" s="47"/>
      <c r="AG99" s="47"/>
      <c r="AH99" s="47"/>
    </row>
    <row r="100" spans="1:34" s="26" customFormat="1" ht="76.5" customHeight="1">
      <c r="A100" s="189" t="s">
        <v>508</v>
      </c>
      <c r="B100" s="183" t="s">
        <v>148</v>
      </c>
      <c r="C100" s="57" t="s">
        <v>47</v>
      </c>
      <c r="D100" s="60"/>
      <c r="E100" s="61"/>
      <c r="F100" s="61"/>
      <c r="G100" s="240" t="s">
        <v>2485</v>
      </c>
      <c r="H100" s="202" t="s">
        <v>1861</v>
      </c>
      <c r="I100" s="47" t="s">
        <v>2412</v>
      </c>
      <c r="J100" s="47" t="s">
        <v>103</v>
      </c>
      <c r="K100" s="47" t="s">
        <v>2402</v>
      </c>
      <c r="L100" s="47" t="s">
        <v>2403</v>
      </c>
      <c r="M100" s="47" t="s">
        <v>6</v>
      </c>
      <c r="N100" s="46">
        <f>COUNTIF(Table48[[#This Row],[CMMI Comprehensive Primary Care Plus (CPC+)
Version Date: CY 2017 ]:[CMS Merit-based Incentive Payment System (MIPS) - General Practice/Family Medicine, Internal Medicine, and Pediatrics
Version Date: CY 2017 ]],"*yes*")</f>
        <v>0</v>
      </c>
      <c r="O100" s="47"/>
      <c r="P100" s="47"/>
      <c r="Q100" s="47"/>
      <c r="R100" s="47"/>
      <c r="S100" s="47"/>
      <c r="T100" s="47"/>
      <c r="U100" s="47"/>
      <c r="V100" s="47"/>
      <c r="W100" s="47"/>
      <c r="X100" s="47"/>
      <c r="Y100" s="47"/>
      <c r="Z100" s="47"/>
      <c r="AA100" s="47"/>
      <c r="AB100" s="47"/>
      <c r="AC100" s="47"/>
      <c r="AD100" s="47"/>
      <c r="AE100" s="47"/>
      <c r="AF100" s="47"/>
      <c r="AG100" s="47"/>
      <c r="AH100" s="47"/>
    </row>
    <row r="101" spans="1:34" s="26" customFormat="1" ht="76.5" customHeight="1">
      <c r="A101" s="188" t="s">
        <v>509</v>
      </c>
      <c r="B101" s="183" t="s">
        <v>269</v>
      </c>
      <c r="C101" s="59" t="s">
        <v>185</v>
      </c>
      <c r="D101" s="67"/>
      <c r="E101" s="66"/>
      <c r="F101" s="66"/>
      <c r="G101" s="240" t="s">
        <v>2021</v>
      </c>
      <c r="H101" s="202" t="s">
        <v>1862</v>
      </c>
      <c r="I101" s="47" t="s">
        <v>2412</v>
      </c>
      <c r="J101" s="47" t="s">
        <v>2401</v>
      </c>
      <c r="K101" s="47" t="s">
        <v>2402</v>
      </c>
      <c r="L101" s="47" t="s">
        <v>2403</v>
      </c>
      <c r="M101" s="47" t="s">
        <v>5</v>
      </c>
      <c r="N101" s="46">
        <f>COUNTIF(Table48[[#This Row],[CMMI Comprehensive Primary Care Plus (CPC+)
Version Date: CY 2017 ]:[CMS Merit-based Incentive Payment System (MIPS) - General Practice/Family Medicine, Internal Medicine, and Pediatrics
Version Date: CY 2017 ]],"*yes*")</f>
        <v>2</v>
      </c>
      <c r="O101" s="47"/>
      <c r="P101" s="47"/>
      <c r="Q101" s="47"/>
      <c r="R101" s="47"/>
      <c r="S101" s="47"/>
      <c r="T101" s="47"/>
      <c r="U101" s="47"/>
      <c r="V101" s="47" t="s">
        <v>2087</v>
      </c>
      <c r="W101" s="47" t="s">
        <v>1</v>
      </c>
      <c r="X101" s="47"/>
      <c r="Y101" s="47"/>
      <c r="Z101" s="47"/>
      <c r="AA101" s="47"/>
      <c r="AB101" s="47"/>
      <c r="AC101" s="47"/>
      <c r="AD101" s="47"/>
      <c r="AE101" s="47"/>
      <c r="AF101" s="47"/>
      <c r="AG101" s="47"/>
      <c r="AH101" s="47"/>
    </row>
    <row r="102" spans="1:34" s="26" customFormat="1" ht="76.5" customHeight="1">
      <c r="A102" s="189" t="s">
        <v>510</v>
      </c>
      <c r="B102" s="183" t="s">
        <v>270</v>
      </c>
      <c r="C102" s="59" t="s">
        <v>184</v>
      </c>
      <c r="D102" s="67"/>
      <c r="E102" s="66"/>
      <c r="F102" s="66"/>
      <c r="G102" s="240" t="s">
        <v>2021</v>
      </c>
      <c r="H102" s="202" t="s">
        <v>1863</v>
      </c>
      <c r="I102" s="47" t="s">
        <v>2412</v>
      </c>
      <c r="J102" s="47" t="s">
        <v>2401</v>
      </c>
      <c r="K102" s="47" t="s">
        <v>2402</v>
      </c>
      <c r="L102" s="47" t="s">
        <v>2403</v>
      </c>
      <c r="M102" s="47" t="s">
        <v>5</v>
      </c>
      <c r="N102" s="46">
        <f>COUNTIF(Table48[[#This Row],[CMMI Comprehensive Primary Care Plus (CPC+)
Version Date: CY 2017 ]:[CMS Merit-based Incentive Payment System (MIPS) - General Practice/Family Medicine, Internal Medicine, and Pediatrics
Version Date: CY 2017 ]],"*yes*")</f>
        <v>2</v>
      </c>
      <c r="O102" s="47"/>
      <c r="P102" s="47"/>
      <c r="Q102" s="47"/>
      <c r="R102" s="47"/>
      <c r="S102" s="47"/>
      <c r="T102" s="47"/>
      <c r="U102" s="47"/>
      <c r="V102" s="47" t="s">
        <v>2087</v>
      </c>
      <c r="W102" s="47" t="s">
        <v>1</v>
      </c>
      <c r="X102" s="47"/>
      <c r="Y102" s="47"/>
      <c r="Z102" s="47"/>
      <c r="AA102" s="47"/>
      <c r="AB102" s="47"/>
      <c r="AC102" s="47"/>
      <c r="AD102" s="47"/>
      <c r="AE102" s="47"/>
      <c r="AF102" s="47"/>
      <c r="AG102" s="47"/>
      <c r="AH102" s="47" t="s">
        <v>1</v>
      </c>
    </row>
    <row r="103" spans="1:34" s="26" customFormat="1" ht="76.5" customHeight="1">
      <c r="A103" s="188" t="s">
        <v>1330</v>
      </c>
      <c r="B103" s="183" t="s">
        <v>971</v>
      </c>
      <c r="C103" s="59" t="s">
        <v>1265</v>
      </c>
      <c r="D103" s="67"/>
      <c r="E103" s="66"/>
      <c r="F103" s="66"/>
      <c r="G103" s="240" t="s">
        <v>2021</v>
      </c>
      <c r="H103" s="202" t="s">
        <v>972</v>
      </c>
      <c r="I103" s="237" t="s">
        <v>2412</v>
      </c>
      <c r="J103" s="47" t="s">
        <v>2401</v>
      </c>
      <c r="K103" s="47" t="s">
        <v>2396</v>
      </c>
      <c r="L103" s="47" t="s">
        <v>2403</v>
      </c>
      <c r="M103" s="236" t="s">
        <v>2171</v>
      </c>
      <c r="N103" s="46">
        <f>COUNTIF(Table48[[#This Row],[CMMI Comprehensive Primary Care Plus (CPC+)
Version Date: CY 2017 ]:[CMS Merit-based Incentive Payment System (MIPS) - General Practice/Family Medicine, Internal Medicine, and Pediatrics
Version Date: CY 2017 ]],"*yes*")</f>
        <v>0</v>
      </c>
      <c r="O103" s="47"/>
      <c r="P103" s="47"/>
      <c r="Q103" s="47"/>
      <c r="R103" s="47"/>
      <c r="S103" s="47"/>
      <c r="T103" s="47"/>
      <c r="U103" s="47"/>
      <c r="V103" s="47"/>
      <c r="W103" s="47"/>
      <c r="X103" s="47"/>
      <c r="Y103" s="47"/>
      <c r="Z103" s="47"/>
      <c r="AA103" s="47"/>
      <c r="AB103" s="47"/>
      <c r="AC103" s="47"/>
      <c r="AD103" s="47"/>
      <c r="AE103" s="47"/>
      <c r="AF103" s="47"/>
      <c r="AG103" s="47"/>
      <c r="AH103" s="47"/>
    </row>
    <row r="104" spans="1:34" s="26" customFormat="1" ht="76.5" customHeight="1">
      <c r="A104" s="189" t="s">
        <v>1322</v>
      </c>
      <c r="B104" s="183" t="s">
        <v>973</v>
      </c>
      <c r="C104" s="59" t="s">
        <v>1266</v>
      </c>
      <c r="D104" s="67"/>
      <c r="E104" s="66"/>
      <c r="F104" s="66"/>
      <c r="G104" s="240" t="s">
        <v>2482</v>
      </c>
      <c r="H104" s="202" t="s">
        <v>974</v>
      </c>
      <c r="I104" s="251" t="s">
        <v>2412</v>
      </c>
      <c r="J104" s="47" t="s">
        <v>2413</v>
      </c>
      <c r="K104" s="47" t="s">
        <v>2396</v>
      </c>
      <c r="L104" s="47" t="s">
        <v>2403</v>
      </c>
      <c r="M104" s="154" t="s">
        <v>2171</v>
      </c>
      <c r="N104" s="46">
        <f>COUNTIF(Table48[[#This Row],[CMMI Comprehensive Primary Care Plus (CPC+)
Version Date: CY 2017 ]:[CMS Merit-based Incentive Payment System (MIPS) - General Practice/Family Medicine, Internal Medicine, and Pediatrics
Version Date: CY 2017 ]],"*yes*")</f>
        <v>0</v>
      </c>
      <c r="O104" s="47"/>
      <c r="P104" s="47"/>
      <c r="Q104" s="47"/>
      <c r="R104" s="47"/>
      <c r="S104" s="47"/>
      <c r="T104" s="47"/>
      <c r="U104" s="47"/>
      <c r="V104" s="47"/>
      <c r="W104" s="47"/>
      <c r="X104" s="47"/>
      <c r="Y104" s="47"/>
      <c r="Z104" s="47"/>
      <c r="AA104" s="47"/>
      <c r="AB104" s="47"/>
      <c r="AC104" s="47"/>
      <c r="AD104" s="47"/>
      <c r="AE104" s="47"/>
      <c r="AF104" s="47"/>
      <c r="AG104" s="47"/>
      <c r="AH104" s="47"/>
    </row>
    <row r="105" spans="1:34" s="26" customFormat="1" ht="76.5" customHeight="1">
      <c r="A105" s="188" t="s">
        <v>1325</v>
      </c>
      <c r="B105" s="183" t="s">
        <v>975</v>
      </c>
      <c r="C105" s="59" t="s">
        <v>1267</v>
      </c>
      <c r="D105" s="67"/>
      <c r="E105" s="66"/>
      <c r="F105" s="66"/>
      <c r="G105" s="240" t="s">
        <v>2472</v>
      </c>
      <c r="H105" s="202" t="s">
        <v>976</v>
      </c>
      <c r="I105" s="47" t="s">
        <v>2412</v>
      </c>
      <c r="J105" s="47" t="s">
        <v>2428</v>
      </c>
      <c r="K105" s="47" t="s">
        <v>2396</v>
      </c>
      <c r="L105" s="47" t="s">
        <v>2403</v>
      </c>
      <c r="M105" s="236" t="s">
        <v>2171</v>
      </c>
      <c r="N105" s="46">
        <f>COUNTIF(Table48[[#This Row],[CMMI Comprehensive Primary Care Plus (CPC+)
Version Date: CY 2017 ]:[CMS Merit-based Incentive Payment System (MIPS) - General Practice/Family Medicine, Internal Medicine, and Pediatrics
Version Date: CY 2017 ]],"*yes*")</f>
        <v>0</v>
      </c>
      <c r="O105" s="47"/>
      <c r="P105" s="47"/>
      <c r="Q105" s="47"/>
      <c r="R105" s="47"/>
      <c r="S105" s="47"/>
      <c r="T105" s="47"/>
      <c r="U105" s="47"/>
      <c r="V105" s="47"/>
      <c r="W105" s="47"/>
      <c r="X105" s="47"/>
      <c r="Y105" s="47"/>
      <c r="Z105" s="47"/>
      <c r="AA105" s="47"/>
      <c r="AB105" s="47"/>
      <c r="AC105" s="47"/>
      <c r="AD105" s="47"/>
      <c r="AE105" s="47"/>
      <c r="AF105" s="47"/>
      <c r="AG105" s="47"/>
      <c r="AH105" s="47"/>
    </row>
    <row r="106" spans="1:34" s="26" customFormat="1" ht="76.5" customHeight="1">
      <c r="A106" s="189" t="s">
        <v>511</v>
      </c>
      <c r="B106" s="183" t="s">
        <v>198</v>
      </c>
      <c r="C106" s="57" t="s">
        <v>191</v>
      </c>
      <c r="D106" s="60"/>
      <c r="E106" s="61"/>
      <c r="F106" s="61"/>
      <c r="G106" s="240" t="s">
        <v>2021</v>
      </c>
      <c r="H106" s="202" t="s">
        <v>2247</v>
      </c>
      <c r="I106" s="47" t="s">
        <v>2398</v>
      </c>
      <c r="J106" s="47" t="s">
        <v>2418</v>
      </c>
      <c r="K106" s="47" t="s">
        <v>2400</v>
      </c>
      <c r="L106" s="47" t="s">
        <v>2403</v>
      </c>
      <c r="M106" s="47" t="s">
        <v>6</v>
      </c>
      <c r="N106" s="46">
        <f>COUNTIF(Table48[[#This Row],[CMMI Comprehensive Primary Care Plus (CPC+)
Version Date: CY 2017 ]:[CMS Merit-based Incentive Payment System (MIPS) - General Practice/Family Medicine, Internal Medicine, and Pediatrics
Version Date: CY 2017 ]],"*yes*")</f>
        <v>0</v>
      </c>
      <c r="O106" s="47"/>
      <c r="P106" s="47"/>
      <c r="Q106" s="47"/>
      <c r="R106" s="47"/>
      <c r="S106" s="47"/>
      <c r="T106" s="47"/>
      <c r="U106" s="47"/>
      <c r="V106" s="47"/>
      <c r="W106" s="47"/>
      <c r="X106" s="47"/>
      <c r="Y106" s="47"/>
      <c r="Z106" s="47"/>
      <c r="AA106" s="47"/>
      <c r="AB106" s="47"/>
      <c r="AC106" s="47"/>
      <c r="AD106" s="47"/>
      <c r="AE106" s="47"/>
      <c r="AF106" s="47"/>
      <c r="AG106" s="47"/>
      <c r="AH106" s="47"/>
    </row>
    <row r="107" spans="1:34" s="26" customFormat="1" ht="76.5" customHeight="1">
      <c r="A107" s="188" t="s">
        <v>1549</v>
      </c>
      <c r="B107" s="183" t="s">
        <v>2127</v>
      </c>
      <c r="C107" s="59" t="s">
        <v>2134</v>
      </c>
      <c r="D107" s="67" t="s">
        <v>359</v>
      </c>
      <c r="E107" s="61"/>
      <c r="F107" s="61"/>
      <c r="G107" s="240" t="s">
        <v>2508</v>
      </c>
      <c r="H107" s="202" t="s">
        <v>2135</v>
      </c>
      <c r="I107" s="47" t="s">
        <v>2429</v>
      </c>
      <c r="J107" s="47" t="s">
        <v>2413</v>
      </c>
      <c r="K107" s="47" t="s">
        <v>2402</v>
      </c>
      <c r="L107" s="47" t="s">
        <v>2403</v>
      </c>
      <c r="M107" s="227" t="s">
        <v>430</v>
      </c>
      <c r="N107" s="46">
        <f>COUNTIF(Table48[[#This Row],[CMMI Comprehensive Primary Care Plus (CPC+)
Version Date: CY 2017 ]:[CMS Merit-based Incentive Payment System (MIPS) - General Practice/Family Medicine, Internal Medicine, and Pediatrics
Version Date: CY 2017 ]],"*yes*")</f>
        <v>1</v>
      </c>
      <c r="O107" s="47"/>
      <c r="P107" s="47"/>
      <c r="Q107" s="47"/>
      <c r="R107" s="47"/>
      <c r="S107" s="47"/>
      <c r="T107" s="47"/>
      <c r="U107" s="47"/>
      <c r="V107" s="47"/>
      <c r="W107" s="47" t="s">
        <v>1</v>
      </c>
      <c r="X107" s="47"/>
      <c r="Y107" s="47"/>
      <c r="Z107" s="47"/>
      <c r="AA107" s="47"/>
      <c r="AB107" s="47"/>
      <c r="AC107" s="47"/>
      <c r="AD107" s="47"/>
      <c r="AE107" s="47"/>
      <c r="AF107" s="47"/>
      <c r="AG107" s="47"/>
      <c r="AH107" s="47"/>
    </row>
    <row r="108" spans="1:34" s="26" customFormat="1" ht="76.5" customHeight="1">
      <c r="A108" s="189" t="s">
        <v>1641</v>
      </c>
      <c r="B108" s="183" t="s">
        <v>2761</v>
      </c>
      <c r="C108" s="59" t="s">
        <v>2141</v>
      </c>
      <c r="D108" s="67" t="s">
        <v>359</v>
      </c>
      <c r="E108" s="61"/>
      <c r="F108" s="61"/>
      <c r="G108" s="240" t="s">
        <v>2508</v>
      </c>
      <c r="H108" s="202" t="s">
        <v>2142</v>
      </c>
      <c r="I108" s="47" t="s">
        <v>2429</v>
      </c>
      <c r="J108" s="47" t="s">
        <v>2413</v>
      </c>
      <c r="K108" s="47" t="s">
        <v>2396</v>
      </c>
      <c r="L108" s="47" t="s">
        <v>2403</v>
      </c>
      <c r="M108" s="227" t="s">
        <v>430</v>
      </c>
      <c r="N108" s="46">
        <f>COUNTIF(Table48[[#This Row],[CMMI Comprehensive Primary Care Plus (CPC+)
Version Date: CY 2017 ]:[CMS Merit-based Incentive Payment System (MIPS) - General Practice/Family Medicine, Internal Medicine, and Pediatrics
Version Date: CY 2017 ]],"*yes*")</f>
        <v>1</v>
      </c>
      <c r="O108" s="47"/>
      <c r="P108" s="47"/>
      <c r="Q108" s="47"/>
      <c r="R108" s="47"/>
      <c r="S108" s="47"/>
      <c r="T108" s="47"/>
      <c r="U108" s="47"/>
      <c r="V108" s="47"/>
      <c r="W108" s="47" t="s">
        <v>1</v>
      </c>
      <c r="X108" s="47"/>
      <c r="Y108" s="47"/>
      <c r="Z108" s="47"/>
      <c r="AA108" s="47"/>
      <c r="AB108" s="47"/>
      <c r="AC108" s="47"/>
      <c r="AD108" s="47"/>
      <c r="AE108" s="47"/>
      <c r="AF108" s="47"/>
      <c r="AG108" s="47"/>
      <c r="AH108" s="47"/>
    </row>
    <row r="109" spans="1:34" s="26" customFormat="1" ht="76.5" customHeight="1">
      <c r="A109" s="188" t="s">
        <v>1966</v>
      </c>
      <c r="B109" s="183" t="s">
        <v>2130</v>
      </c>
      <c r="C109" s="59" t="s">
        <v>2133</v>
      </c>
      <c r="D109" s="67" t="s">
        <v>359</v>
      </c>
      <c r="E109" s="61"/>
      <c r="F109" s="61"/>
      <c r="G109" s="240" t="s">
        <v>2508</v>
      </c>
      <c r="H109" s="202" t="s">
        <v>2140</v>
      </c>
      <c r="I109" s="47" t="s">
        <v>2429</v>
      </c>
      <c r="J109" s="47" t="s">
        <v>2413</v>
      </c>
      <c r="K109" s="47" t="s">
        <v>2402</v>
      </c>
      <c r="L109" s="47" t="s">
        <v>2403</v>
      </c>
      <c r="M109" s="227" t="s">
        <v>430</v>
      </c>
      <c r="N109" s="46">
        <f>COUNTIF(Table48[[#This Row],[CMMI Comprehensive Primary Care Plus (CPC+)
Version Date: CY 2017 ]:[CMS Merit-based Incentive Payment System (MIPS) - General Practice/Family Medicine, Internal Medicine, and Pediatrics
Version Date: CY 2017 ]],"*yes*")</f>
        <v>1</v>
      </c>
      <c r="O109" s="47"/>
      <c r="P109" s="47"/>
      <c r="Q109" s="47"/>
      <c r="R109" s="47"/>
      <c r="S109" s="47"/>
      <c r="T109" s="47"/>
      <c r="U109" s="47"/>
      <c r="V109" s="47"/>
      <c r="W109" s="47" t="s">
        <v>1</v>
      </c>
      <c r="X109" s="47"/>
      <c r="Y109" s="47"/>
      <c r="Z109" s="47"/>
      <c r="AA109" s="47"/>
      <c r="AB109" s="47"/>
      <c r="AC109" s="47"/>
      <c r="AD109" s="47"/>
      <c r="AE109" s="47"/>
      <c r="AF109" s="47"/>
      <c r="AG109" s="47"/>
      <c r="AH109" s="47"/>
    </row>
    <row r="110" spans="1:34" s="26" customFormat="1" ht="76.5" customHeight="1">
      <c r="A110" s="189" t="s">
        <v>1548</v>
      </c>
      <c r="B110" s="183" t="s">
        <v>2128</v>
      </c>
      <c r="C110" s="59" t="s">
        <v>2136</v>
      </c>
      <c r="D110" s="67"/>
      <c r="E110" s="61"/>
      <c r="F110" s="61"/>
      <c r="G110" s="240" t="s">
        <v>2508</v>
      </c>
      <c r="H110" s="202" t="s">
        <v>2137</v>
      </c>
      <c r="I110" s="47" t="s">
        <v>2429</v>
      </c>
      <c r="J110" s="47" t="s">
        <v>2413</v>
      </c>
      <c r="K110" s="47" t="s">
        <v>2402</v>
      </c>
      <c r="L110" s="47" t="s">
        <v>2403</v>
      </c>
      <c r="M110" s="227" t="s">
        <v>430</v>
      </c>
      <c r="N110" s="46">
        <f>COUNTIF(Table48[[#This Row],[CMMI Comprehensive Primary Care Plus (CPC+)
Version Date: CY 2017 ]:[CMS Merit-based Incentive Payment System (MIPS) - General Practice/Family Medicine, Internal Medicine, and Pediatrics
Version Date: CY 2017 ]],"*yes*")</f>
        <v>1</v>
      </c>
      <c r="O110" s="47"/>
      <c r="P110" s="47"/>
      <c r="Q110" s="47"/>
      <c r="R110" s="47"/>
      <c r="S110" s="47"/>
      <c r="T110" s="47"/>
      <c r="U110" s="47"/>
      <c r="V110" s="47"/>
      <c r="W110" s="47" t="s">
        <v>1</v>
      </c>
      <c r="X110" s="47"/>
      <c r="Y110" s="47"/>
      <c r="Z110" s="47"/>
      <c r="AA110" s="47"/>
      <c r="AB110" s="47"/>
      <c r="AC110" s="47"/>
      <c r="AD110" s="47"/>
      <c r="AE110" s="47"/>
      <c r="AF110" s="47"/>
      <c r="AG110" s="47"/>
      <c r="AH110" s="47"/>
    </row>
    <row r="111" spans="1:34" s="26" customFormat="1" ht="76.5" customHeight="1">
      <c r="A111" s="188" t="s">
        <v>1547</v>
      </c>
      <c r="B111" s="183" t="s">
        <v>2129</v>
      </c>
      <c r="C111" s="59" t="s">
        <v>2138</v>
      </c>
      <c r="D111" s="67" t="s">
        <v>359</v>
      </c>
      <c r="E111" s="61"/>
      <c r="F111" s="61"/>
      <c r="G111" s="240" t="s">
        <v>2508</v>
      </c>
      <c r="H111" s="202" t="s">
        <v>2139</v>
      </c>
      <c r="I111" s="237" t="s">
        <v>2429</v>
      </c>
      <c r="J111" s="47" t="s">
        <v>2413</v>
      </c>
      <c r="K111" s="47" t="s">
        <v>2402</v>
      </c>
      <c r="L111" s="47" t="s">
        <v>2403</v>
      </c>
      <c r="M111" s="227" t="s">
        <v>430</v>
      </c>
      <c r="N111" s="46">
        <f>COUNTIF(Table48[[#This Row],[CMMI Comprehensive Primary Care Plus (CPC+)
Version Date: CY 2017 ]:[CMS Merit-based Incentive Payment System (MIPS) - General Practice/Family Medicine, Internal Medicine, and Pediatrics
Version Date: CY 2017 ]],"*yes*")</f>
        <v>1</v>
      </c>
      <c r="O111" s="47"/>
      <c r="P111" s="47"/>
      <c r="Q111" s="47"/>
      <c r="R111" s="47"/>
      <c r="S111" s="47"/>
      <c r="T111" s="47"/>
      <c r="U111" s="47"/>
      <c r="V111" s="47"/>
      <c r="W111" s="47" t="s">
        <v>1</v>
      </c>
      <c r="X111" s="47"/>
      <c r="Y111" s="47"/>
      <c r="Z111" s="47"/>
      <c r="AA111" s="47"/>
      <c r="AB111" s="47"/>
      <c r="AC111" s="47"/>
      <c r="AD111" s="47"/>
      <c r="AE111" s="47"/>
      <c r="AF111" s="47"/>
      <c r="AG111" s="47"/>
      <c r="AH111" s="47"/>
    </row>
    <row r="112" spans="1:34" s="26" customFormat="1" ht="76.5" customHeight="1">
      <c r="A112" s="189" t="s">
        <v>512</v>
      </c>
      <c r="B112" s="183" t="s">
        <v>2783</v>
      </c>
      <c r="C112" s="59" t="s">
        <v>271</v>
      </c>
      <c r="D112" s="67"/>
      <c r="E112" s="66"/>
      <c r="F112" s="66"/>
      <c r="G112" s="240" t="s">
        <v>2021</v>
      </c>
      <c r="H112" s="202" t="s">
        <v>1864</v>
      </c>
      <c r="I112" s="257" t="s">
        <v>2433</v>
      </c>
      <c r="J112" s="47" t="s">
        <v>2413</v>
      </c>
      <c r="K112" s="47" t="s">
        <v>2396</v>
      </c>
      <c r="L112" s="47" t="s">
        <v>2403</v>
      </c>
      <c r="M112" s="154" t="s">
        <v>2171</v>
      </c>
      <c r="N112" s="46">
        <f>COUNTIF(Table48[[#This Row],[CMMI Comprehensive Primary Care Plus (CPC+)
Version Date: CY 2017 ]:[CMS Merit-based Incentive Payment System (MIPS) - General Practice/Family Medicine, Internal Medicine, and Pediatrics
Version Date: CY 2017 ]],"*yes*")</f>
        <v>1</v>
      </c>
      <c r="O112" s="47"/>
      <c r="P112" s="47"/>
      <c r="Q112" s="47"/>
      <c r="R112" s="47"/>
      <c r="S112" s="47"/>
      <c r="T112" s="47"/>
      <c r="U112" s="47"/>
      <c r="V112" s="47"/>
      <c r="W112" s="47" t="s">
        <v>1</v>
      </c>
      <c r="X112" s="47"/>
      <c r="Y112" s="47"/>
      <c r="Z112" s="47"/>
      <c r="AA112" s="47"/>
      <c r="AB112" s="47"/>
      <c r="AC112" s="47"/>
      <c r="AD112" s="47"/>
      <c r="AE112" s="47"/>
      <c r="AF112" s="47"/>
      <c r="AG112" s="47"/>
      <c r="AH112" s="47"/>
    </row>
    <row r="113" spans="1:34" s="26" customFormat="1" ht="76.5" customHeight="1">
      <c r="A113" s="189" t="s">
        <v>513</v>
      </c>
      <c r="B113" s="183" t="s">
        <v>2784</v>
      </c>
      <c r="C113" s="59" t="s">
        <v>412</v>
      </c>
      <c r="D113" s="67" t="s">
        <v>359</v>
      </c>
      <c r="E113" s="66"/>
      <c r="F113" s="66"/>
      <c r="G113" s="240" t="s">
        <v>2482</v>
      </c>
      <c r="H113" s="202" t="s">
        <v>1866</v>
      </c>
      <c r="I113" s="227" t="s">
        <v>2433</v>
      </c>
      <c r="J113" s="47" t="s">
        <v>2413</v>
      </c>
      <c r="K113" s="47" t="s">
        <v>2396</v>
      </c>
      <c r="L113" s="47" t="s">
        <v>2403</v>
      </c>
      <c r="M113" s="154" t="s">
        <v>2171</v>
      </c>
      <c r="N113" s="46">
        <f>COUNTIF(Table48[[#This Row],[CMMI Comprehensive Primary Care Plus (CPC+)
Version Date: CY 2017 ]:[CMS Merit-based Incentive Payment System (MIPS) - General Practice/Family Medicine, Internal Medicine, and Pediatrics
Version Date: CY 2017 ]],"*yes*")</f>
        <v>1</v>
      </c>
      <c r="O113" s="47"/>
      <c r="P113" s="47"/>
      <c r="Q113" s="47"/>
      <c r="R113" s="47"/>
      <c r="S113" s="47"/>
      <c r="T113" s="47"/>
      <c r="U113" s="47"/>
      <c r="V113" s="47"/>
      <c r="W113" s="47" t="s">
        <v>1</v>
      </c>
      <c r="X113" s="47"/>
      <c r="Y113" s="47"/>
      <c r="Z113" s="47"/>
      <c r="AA113" s="47"/>
      <c r="AB113" s="47"/>
      <c r="AC113" s="47"/>
      <c r="AD113" s="47"/>
      <c r="AE113" s="47"/>
      <c r="AF113" s="47"/>
      <c r="AG113" s="47"/>
      <c r="AH113" s="47"/>
    </row>
    <row r="114" spans="1:34" s="26" customFormat="1" ht="76.5" customHeight="1">
      <c r="A114" s="188" t="s">
        <v>1321</v>
      </c>
      <c r="B114" s="183" t="s">
        <v>977</v>
      </c>
      <c r="C114" s="59" t="s">
        <v>1268</v>
      </c>
      <c r="D114" s="67"/>
      <c r="E114" s="66"/>
      <c r="F114" s="66"/>
      <c r="G114" s="240" t="s">
        <v>2482</v>
      </c>
      <c r="H114" s="202" t="s">
        <v>978</v>
      </c>
      <c r="I114" s="47" t="s">
        <v>2412</v>
      </c>
      <c r="J114" s="47" t="s">
        <v>2413</v>
      </c>
      <c r="K114" s="47" t="s">
        <v>2396</v>
      </c>
      <c r="L114" s="47" t="s">
        <v>2403</v>
      </c>
      <c r="M114" s="154" t="s">
        <v>5</v>
      </c>
      <c r="N114" s="46">
        <f>COUNTIF(Table48[[#This Row],[CMMI Comprehensive Primary Care Plus (CPC+)
Version Date: CY 2017 ]:[CMS Merit-based Incentive Payment System (MIPS) - General Practice/Family Medicine, Internal Medicine, and Pediatrics
Version Date: CY 2017 ]],"*yes*")</f>
        <v>0</v>
      </c>
      <c r="O114" s="47"/>
      <c r="P114" s="47"/>
      <c r="Q114" s="47"/>
      <c r="R114" s="47"/>
      <c r="S114" s="47"/>
      <c r="T114" s="47"/>
      <c r="U114" s="47"/>
      <c r="V114" s="47"/>
      <c r="W114" s="47"/>
      <c r="X114" s="47"/>
      <c r="Y114" s="47"/>
      <c r="Z114" s="47"/>
      <c r="AA114" s="47"/>
      <c r="AB114" s="47"/>
      <c r="AC114" s="47"/>
      <c r="AD114" s="47"/>
      <c r="AE114" s="47"/>
      <c r="AF114" s="47"/>
      <c r="AG114" s="47"/>
      <c r="AH114" s="47"/>
    </row>
    <row r="115" spans="1:34" s="26" customFormat="1" ht="76.5" customHeight="1">
      <c r="A115" s="189" t="s">
        <v>514</v>
      </c>
      <c r="B115" s="183" t="s">
        <v>106</v>
      </c>
      <c r="C115" s="57" t="s">
        <v>107</v>
      </c>
      <c r="D115" s="60"/>
      <c r="E115" s="61"/>
      <c r="F115" s="61"/>
      <c r="G115" s="240" t="s">
        <v>733</v>
      </c>
      <c r="H115" s="202" t="s">
        <v>1867</v>
      </c>
      <c r="I115" s="47" t="s">
        <v>2430</v>
      </c>
      <c r="J115" s="47" t="s">
        <v>2413</v>
      </c>
      <c r="K115" s="47" t="s">
        <v>2402</v>
      </c>
      <c r="L115" s="47" t="s">
        <v>2403</v>
      </c>
      <c r="M115" s="47" t="s">
        <v>5</v>
      </c>
      <c r="N115" s="46">
        <f>COUNTIF(Table48[[#This Row],[CMMI Comprehensive Primary Care Plus (CPC+)
Version Date: CY 2017 ]:[CMS Merit-based Incentive Payment System (MIPS) - General Practice/Family Medicine, Internal Medicine, and Pediatrics
Version Date: CY 2017 ]],"*yes*")</f>
        <v>1</v>
      </c>
      <c r="O115" s="47"/>
      <c r="P115" s="47"/>
      <c r="Q115" s="47"/>
      <c r="R115" s="47" t="s">
        <v>1</v>
      </c>
      <c r="S115" s="47"/>
      <c r="T115" s="47"/>
      <c r="U115" s="47"/>
      <c r="V115" s="47"/>
      <c r="W115" s="47"/>
      <c r="X115" s="47"/>
      <c r="Y115" s="47"/>
      <c r="Z115" s="47"/>
      <c r="AA115" s="47"/>
      <c r="AB115" s="47"/>
      <c r="AC115" s="47"/>
      <c r="AD115" s="47"/>
      <c r="AE115" s="47" t="s">
        <v>1</v>
      </c>
      <c r="AF115" s="47"/>
      <c r="AG115" s="47"/>
      <c r="AH115" s="47"/>
    </row>
    <row r="116" spans="1:34" s="26" customFormat="1" ht="76.5" customHeight="1">
      <c r="A116" s="188" t="s">
        <v>515</v>
      </c>
      <c r="B116" s="183" t="s">
        <v>2384</v>
      </c>
      <c r="C116" s="57" t="s">
        <v>59</v>
      </c>
      <c r="D116" s="60"/>
      <c r="E116" s="61"/>
      <c r="F116" s="61"/>
      <c r="G116" s="240" t="s">
        <v>733</v>
      </c>
      <c r="H116" s="202" t="s">
        <v>1868</v>
      </c>
      <c r="I116" s="47" t="s">
        <v>2430</v>
      </c>
      <c r="J116" s="47" t="s">
        <v>2413</v>
      </c>
      <c r="K116" s="47" t="s">
        <v>2402</v>
      </c>
      <c r="L116" s="47" t="s">
        <v>2403</v>
      </c>
      <c r="M116" s="47" t="s">
        <v>5</v>
      </c>
      <c r="N116" s="46">
        <f>COUNTIF(Table48[[#This Row],[CMMI Comprehensive Primary Care Plus (CPC+)
Version Date: CY 2017 ]:[CMS Merit-based Incentive Payment System (MIPS) - General Practice/Family Medicine, Internal Medicine, and Pediatrics
Version Date: CY 2017 ]],"*yes*")</f>
        <v>0</v>
      </c>
      <c r="O116" s="47"/>
      <c r="P116" s="47"/>
      <c r="Q116" s="47"/>
      <c r="R116" s="47"/>
      <c r="S116" s="47"/>
      <c r="T116" s="47"/>
      <c r="U116" s="47"/>
      <c r="V116" s="47"/>
      <c r="W116" s="47"/>
      <c r="X116" s="47"/>
      <c r="Y116" s="47"/>
      <c r="Z116" s="47"/>
      <c r="AA116" s="47"/>
      <c r="AB116" s="47"/>
      <c r="AC116" s="47"/>
      <c r="AD116" s="47"/>
      <c r="AE116" s="47"/>
      <c r="AF116" s="47"/>
      <c r="AG116" s="47"/>
      <c r="AH116" s="47"/>
    </row>
    <row r="117" spans="1:34" s="26" customFormat="1" ht="76.5" customHeight="1">
      <c r="A117" s="189" t="s">
        <v>516</v>
      </c>
      <c r="B117" s="183" t="s">
        <v>2385</v>
      </c>
      <c r="C117" s="57" t="s">
        <v>56</v>
      </c>
      <c r="D117" s="60"/>
      <c r="E117" s="61"/>
      <c r="F117" s="61"/>
      <c r="G117" s="240" t="s">
        <v>733</v>
      </c>
      <c r="H117" s="202" t="s">
        <v>1869</v>
      </c>
      <c r="I117" s="227" t="s">
        <v>2430</v>
      </c>
      <c r="J117" s="227" t="s">
        <v>2413</v>
      </c>
      <c r="K117" s="227" t="s">
        <v>2402</v>
      </c>
      <c r="L117" s="47" t="s">
        <v>2403</v>
      </c>
      <c r="M117" s="47" t="s">
        <v>5</v>
      </c>
      <c r="N117" s="46">
        <f>COUNTIF(Table48[[#This Row],[CMMI Comprehensive Primary Care Plus (CPC+)
Version Date: CY 2017 ]:[CMS Merit-based Incentive Payment System (MIPS) - General Practice/Family Medicine, Internal Medicine, and Pediatrics
Version Date: CY 2017 ]],"*yes*")</f>
        <v>2</v>
      </c>
      <c r="O117" s="47"/>
      <c r="P117" s="47"/>
      <c r="Q117" s="47"/>
      <c r="R117" s="47" t="s">
        <v>1</v>
      </c>
      <c r="S117" s="47"/>
      <c r="T117" s="47"/>
      <c r="U117" s="47"/>
      <c r="V117" s="47"/>
      <c r="W117" s="47"/>
      <c r="X117" s="47"/>
      <c r="Y117" s="47" t="s">
        <v>1889</v>
      </c>
      <c r="Z117" s="47"/>
      <c r="AA117" s="47"/>
      <c r="AB117" s="47"/>
      <c r="AC117" s="47"/>
      <c r="AD117" s="47"/>
      <c r="AE117" s="47" t="s">
        <v>1</v>
      </c>
      <c r="AF117" s="47"/>
      <c r="AG117" s="47" t="s">
        <v>1</v>
      </c>
      <c r="AH117" s="47" t="s">
        <v>1</v>
      </c>
    </row>
    <row r="118" spans="1:34" s="26" customFormat="1" ht="76.5" customHeight="1">
      <c r="A118" s="188" t="s">
        <v>517</v>
      </c>
      <c r="B118" s="183" t="s">
        <v>2386</v>
      </c>
      <c r="C118" s="57" t="s">
        <v>57</v>
      </c>
      <c r="D118" s="60"/>
      <c r="E118" s="61"/>
      <c r="F118" s="61"/>
      <c r="G118" s="240" t="s">
        <v>733</v>
      </c>
      <c r="H118" s="202" t="s">
        <v>2662</v>
      </c>
      <c r="I118" s="227" t="s">
        <v>2430</v>
      </c>
      <c r="J118" s="227" t="s">
        <v>2413</v>
      </c>
      <c r="K118" s="227" t="s">
        <v>2402</v>
      </c>
      <c r="L118" s="47" t="s">
        <v>2403</v>
      </c>
      <c r="M118" s="47" t="s">
        <v>5</v>
      </c>
      <c r="N118" s="46">
        <f>COUNTIF(Table48[[#This Row],[CMMI Comprehensive Primary Care Plus (CPC+)
Version Date: CY 2017 ]:[CMS Merit-based Incentive Payment System (MIPS) - General Practice/Family Medicine, Internal Medicine, and Pediatrics
Version Date: CY 2017 ]],"*yes*")</f>
        <v>2</v>
      </c>
      <c r="O118" s="47"/>
      <c r="P118" s="47"/>
      <c r="Q118" s="47"/>
      <c r="R118" s="47" t="s">
        <v>1</v>
      </c>
      <c r="S118" s="47"/>
      <c r="T118" s="47"/>
      <c r="U118" s="47"/>
      <c r="V118" s="47"/>
      <c r="W118" s="47"/>
      <c r="X118" s="47"/>
      <c r="Y118" s="47" t="s">
        <v>1890</v>
      </c>
      <c r="Z118" s="47"/>
      <c r="AA118" s="47"/>
      <c r="AB118" s="47"/>
      <c r="AC118" s="47"/>
      <c r="AD118" s="47"/>
      <c r="AE118" s="47" t="s">
        <v>1</v>
      </c>
      <c r="AF118" s="47"/>
      <c r="AG118" s="47"/>
      <c r="AH118" s="47"/>
    </row>
    <row r="119" spans="1:34" s="26" customFormat="1" ht="76.5" customHeight="1">
      <c r="A119" s="189" t="s">
        <v>518</v>
      </c>
      <c r="B119" s="183" t="s">
        <v>2387</v>
      </c>
      <c r="C119" s="57" t="s">
        <v>52</v>
      </c>
      <c r="D119" s="60"/>
      <c r="E119" s="61"/>
      <c r="F119" s="61"/>
      <c r="G119" s="240" t="s">
        <v>733</v>
      </c>
      <c r="H119" s="202" t="s">
        <v>1870</v>
      </c>
      <c r="I119" s="227" t="s">
        <v>2430</v>
      </c>
      <c r="J119" s="227" t="s">
        <v>2413</v>
      </c>
      <c r="K119" s="227" t="s">
        <v>2402</v>
      </c>
      <c r="L119" s="47" t="s">
        <v>2403</v>
      </c>
      <c r="M119" s="47" t="s">
        <v>5</v>
      </c>
      <c r="N119" s="46">
        <f>COUNTIF(Table48[[#This Row],[CMMI Comprehensive Primary Care Plus (CPC+)
Version Date: CY 2017 ]:[CMS Merit-based Incentive Payment System (MIPS) - General Practice/Family Medicine, Internal Medicine, and Pediatrics
Version Date: CY 2017 ]],"*yes*")</f>
        <v>0</v>
      </c>
      <c r="O119" s="47"/>
      <c r="P119" s="47"/>
      <c r="Q119" s="47"/>
      <c r="R119" s="47"/>
      <c r="S119" s="47"/>
      <c r="T119" s="47"/>
      <c r="U119" s="47"/>
      <c r="V119" s="47"/>
      <c r="W119" s="47"/>
      <c r="X119" s="47"/>
      <c r="Y119" s="47"/>
      <c r="Z119" s="47"/>
      <c r="AA119" s="47"/>
      <c r="AB119" s="47"/>
      <c r="AC119" s="47"/>
      <c r="AD119" s="47"/>
      <c r="AE119" s="47"/>
      <c r="AF119" s="47"/>
      <c r="AG119" s="47"/>
      <c r="AH119" s="47"/>
    </row>
    <row r="120" spans="1:34" s="26" customFormat="1" ht="76.5" customHeight="1">
      <c r="A120" s="188" t="s">
        <v>519</v>
      </c>
      <c r="B120" s="183" t="s">
        <v>2388</v>
      </c>
      <c r="C120" s="57" t="s">
        <v>81</v>
      </c>
      <c r="D120" s="60"/>
      <c r="E120" s="61"/>
      <c r="F120" s="61"/>
      <c r="G120" s="240" t="s">
        <v>733</v>
      </c>
      <c r="H120" s="202" t="s">
        <v>1871</v>
      </c>
      <c r="I120" s="227" t="s">
        <v>2430</v>
      </c>
      <c r="J120" s="227" t="s">
        <v>2413</v>
      </c>
      <c r="K120" s="227" t="s">
        <v>2402</v>
      </c>
      <c r="L120" s="47" t="s">
        <v>2403</v>
      </c>
      <c r="M120" s="47" t="s">
        <v>5</v>
      </c>
      <c r="N120" s="46">
        <f>COUNTIF(Table48[[#This Row],[CMMI Comprehensive Primary Care Plus (CPC+)
Version Date: CY 2017 ]:[CMS Merit-based Incentive Payment System (MIPS) - General Practice/Family Medicine, Internal Medicine, and Pediatrics
Version Date: CY 2017 ]],"*yes*")</f>
        <v>0</v>
      </c>
      <c r="O120" s="47"/>
      <c r="P120" s="47"/>
      <c r="Q120" s="47"/>
      <c r="R120" s="47"/>
      <c r="S120" s="47"/>
      <c r="T120" s="47"/>
      <c r="U120" s="47"/>
      <c r="V120" s="47"/>
      <c r="W120" s="47"/>
      <c r="X120" s="47"/>
      <c r="Y120" s="47"/>
      <c r="Z120" s="47"/>
      <c r="AA120" s="47"/>
      <c r="AB120" s="47"/>
      <c r="AC120" s="47"/>
      <c r="AD120" s="47"/>
      <c r="AE120" s="47"/>
      <c r="AF120" s="47"/>
      <c r="AG120" s="47"/>
      <c r="AH120" s="47"/>
    </row>
    <row r="121" spans="1:34" s="26" customFormat="1" ht="76.5" customHeight="1">
      <c r="A121" s="188" t="s">
        <v>520</v>
      </c>
      <c r="B121" s="183" t="s">
        <v>2389</v>
      </c>
      <c r="C121" s="57" t="s">
        <v>49</v>
      </c>
      <c r="D121" s="60"/>
      <c r="E121" s="61"/>
      <c r="F121" s="61"/>
      <c r="G121" s="240" t="s">
        <v>733</v>
      </c>
      <c r="H121" s="202" t="s">
        <v>1872</v>
      </c>
      <c r="I121" s="227" t="s">
        <v>2430</v>
      </c>
      <c r="J121" s="227" t="s">
        <v>2413</v>
      </c>
      <c r="K121" s="227" t="s">
        <v>2402</v>
      </c>
      <c r="L121" s="47" t="s">
        <v>2403</v>
      </c>
      <c r="M121" s="47" t="s">
        <v>5</v>
      </c>
      <c r="N121" s="46">
        <f>COUNTIF(Table48[[#This Row],[CMMI Comprehensive Primary Care Plus (CPC+)
Version Date: CY 2017 ]:[CMS Merit-based Incentive Payment System (MIPS) - General Practice/Family Medicine, Internal Medicine, and Pediatrics
Version Date: CY 2017 ]],"*yes*")</f>
        <v>1</v>
      </c>
      <c r="O121" s="47"/>
      <c r="P121" s="47"/>
      <c r="Q121" s="47"/>
      <c r="R121" s="47" t="s">
        <v>1</v>
      </c>
      <c r="S121" s="47"/>
      <c r="T121" s="47"/>
      <c r="U121" s="47"/>
      <c r="V121" s="47"/>
      <c r="W121" s="47"/>
      <c r="X121" s="47"/>
      <c r="Y121" s="47"/>
      <c r="Z121" s="47"/>
      <c r="AA121" s="47"/>
      <c r="AB121" s="47"/>
      <c r="AC121" s="47"/>
      <c r="AD121" s="47"/>
      <c r="AE121" s="47" t="s">
        <v>1</v>
      </c>
      <c r="AF121" s="47"/>
      <c r="AG121" s="47"/>
      <c r="AH121" s="47"/>
    </row>
    <row r="122" spans="1:34" s="26" customFormat="1" ht="76.5" customHeight="1">
      <c r="A122" s="189" t="s">
        <v>521</v>
      </c>
      <c r="B122" s="183" t="s">
        <v>1963</v>
      </c>
      <c r="C122" s="59" t="s">
        <v>272</v>
      </c>
      <c r="D122" s="67"/>
      <c r="E122" s="66"/>
      <c r="F122" s="66"/>
      <c r="G122" s="240" t="s">
        <v>2021</v>
      </c>
      <c r="H122" s="202" t="s">
        <v>1873</v>
      </c>
      <c r="I122" s="47" t="s">
        <v>2412</v>
      </c>
      <c r="J122" s="47" t="s">
        <v>2401</v>
      </c>
      <c r="K122" s="47" t="s">
        <v>2396</v>
      </c>
      <c r="L122" s="47" t="s">
        <v>2403</v>
      </c>
      <c r="M122" s="47" t="s">
        <v>430</v>
      </c>
      <c r="N122" s="46">
        <f>COUNTIF(Table48[[#This Row],[CMMI Comprehensive Primary Care Plus (CPC+)
Version Date: CY 2017 ]:[CMS Merit-based Incentive Payment System (MIPS) - General Practice/Family Medicine, Internal Medicine, and Pediatrics
Version Date: CY 2017 ]],"*yes*")</f>
        <v>0</v>
      </c>
      <c r="O122" s="47"/>
      <c r="P122" s="47"/>
      <c r="Q122" s="47"/>
      <c r="R122" s="47"/>
      <c r="S122" s="47"/>
      <c r="T122" s="47"/>
      <c r="U122" s="47"/>
      <c r="V122" s="47"/>
      <c r="W122" s="47"/>
      <c r="X122" s="47"/>
      <c r="Y122" s="47"/>
      <c r="Z122" s="47"/>
      <c r="AA122" s="47"/>
      <c r="AB122" s="47"/>
      <c r="AC122" s="47"/>
      <c r="AD122" s="47"/>
      <c r="AE122" s="47"/>
      <c r="AF122" s="47"/>
      <c r="AG122" s="47"/>
      <c r="AH122" s="47"/>
    </row>
    <row r="123" spans="1:34" s="26" customFormat="1" ht="76.5" customHeight="1">
      <c r="A123" s="188" t="s">
        <v>522</v>
      </c>
      <c r="B123" s="183" t="s">
        <v>731</v>
      </c>
      <c r="C123" s="59" t="s">
        <v>732</v>
      </c>
      <c r="D123" s="67"/>
      <c r="E123" s="66"/>
      <c r="F123" s="66"/>
      <c r="G123" s="223" t="s">
        <v>733</v>
      </c>
      <c r="H123" s="202" t="s">
        <v>1874</v>
      </c>
      <c r="I123" s="227" t="s">
        <v>2430</v>
      </c>
      <c r="J123" s="47" t="s">
        <v>2413</v>
      </c>
      <c r="K123" s="47" t="s">
        <v>2402</v>
      </c>
      <c r="L123" s="47" t="s">
        <v>2403</v>
      </c>
      <c r="M123" s="47" t="s">
        <v>5</v>
      </c>
      <c r="N123" s="46">
        <f>COUNTIF(Table48[[#This Row],[CMMI Comprehensive Primary Care Plus (CPC+)
Version Date: CY 2017 ]:[CMS Merit-based Incentive Payment System (MIPS) - General Practice/Family Medicine, Internal Medicine, and Pediatrics
Version Date: CY 2017 ]],"*yes*")</f>
        <v>0</v>
      </c>
      <c r="O123" s="47"/>
      <c r="P123" s="47"/>
      <c r="Q123" s="47"/>
      <c r="R123" s="47"/>
      <c r="S123" s="47"/>
      <c r="T123" s="47"/>
      <c r="U123" s="47"/>
      <c r="V123" s="47"/>
      <c r="W123" s="47"/>
      <c r="X123" s="47"/>
      <c r="Y123" s="47"/>
      <c r="Z123" s="47"/>
      <c r="AA123" s="47"/>
      <c r="AB123" s="47"/>
      <c r="AC123" s="47"/>
      <c r="AD123" s="47"/>
      <c r="AE123" s="47"/>
      <c r="AF123" s="47"/>
      <c r="AG123" s="47"/>
      <c r="AH123" s="47"/>
    </row>
    <row r="124" spans="1:34" s="26" customFormat="1" ht="76.5" customHeight="1">
      <c r="A124" s="189" t="s">
        <v>523</v>
      </c>
      <c r="B124" s="183" t="s">
        <v>273</v>
      </c>
      <c r="C124" s="59" t="s">
        <v>274</v>
      </c>
      <c r="D124" s="67"/>
      <c r="E124" s="66"/>
      <c r="F124" s="66"/>
      <c r="G124" s="240" t="s">
        <v>2021</v>
      </c>
      <c r="H124" s="202" t="s">
        <v>1876</v>
      </c>
      <c r="I124" s="47" t="s">
        <v>2412</v>
      </c>
      <c r="J124" s="47" t="s">
        <v>2417</v>
      </c>
      <c r="K124" s="47" t="s">
        <v>2396</v>
      </c>
      <c r="L124" s="47" t="s">
        <v>2403</v>
      </c>
      <c r="M124" s="47" t="s">
        <v>430</v>
      </c>
      <c r="N124" s="46">
        <f>COUNTIF(Table48[[#This Row],[CMMI Comprehensive Primary Care Plus (CPC+)
Version Date: CY 2017 ]:[CMS Merit-based Incentive Payment System (MIPS) - General Practice/Family Medicine, Internal Medicine, and Pediatrics
Version Date: CY 2017 ]],"*yes*")</f>
        <v>1</v>
      </c>
      <c r="O124" s="47"/>
      <c r="P124" s="47"/>
      <c r="Q124" s="47"/>
      <c r="R124" s="47"/>
      <c r="S124" s="47"/>
      <c r="T124" s="47"/>
      <c r="U124" s="47"/>
      <c r="V124" s="47"/>
      <c r="W124" s="47" t="s">
        <v>1</v>
      </c>
      <c r="X124" s="47"/>
      <c r="Y124" s="47"/>
      <c r="Z124" s="47"/>
      <c r="AA124" s="47"/>
      <c r="AB124" s="47" t="s">
        <v>2530</v>
      </c>
      <c r="AC124" s="47"/>
      <c r="AD124" s="47"/>
      <c r="AE124" s="47"/>
      <c r="AF124" s="47"/>
      <c r="AG124" s="47"/>
      <c r="AH124" s="47"/>
    </row>
    <row r="125" spans="1:34" s="26" customFormat="1" ht="76.5" customHeight="1">
      <c r="A125" s="188" t="s">
        <v>1596</v>
      </c>
      <c r="B125" s="183" t="s">
        <v>2369</v>
      </c>
      <c r="C125" s="59" t="s">
        <v>2371</v>
      </c>
      <c r="D125" s="67"/>
      <c r="E125" s="61"/>
      <c r="F125" s="61"/>
      <c r="G125" s="240" t="s">
        <v>2021</v>
      </c>
      <c r="H125" s="202" t="s">
        <v>2370</v>
      </c>
      <c r="I125" s="47" t="s">
        <v>2412</v>
      </c>
      <c r="J125" s="47" t="s">
        <v>2417</v>
      </c>
      <c r="K125" s="47" t="s">
        <v>2396</v>
      </c>
      <c r="L125" s="47" t="s">
        <v>2403</v>
      </c>
      <c r="M125" s="47" t="s">
        <v>5</v>
      </c>
      <c r="N125" s="46">
        <f>COUNTIF(Table48[[#This Row],[CMMI Comprehensive Primary Care Plus (CPC+)
Version Date: CY 2017 ]:[CMS Merit-based Incentive Payment System (MIPS) - General Practice/Family Medicine, Internal Medicine, and Pediatrics
Version Date: CY 2017 ]],"*yes*")</f>
        <v>0</v>
      </c>
      <c r="O125" s="47"/>
      <c r="P125" s="47"/>
      <c r="Q125" s="47"/>
      <c r="R125" s="47"/>
      <c r="S125" s="47"/>
      <c r="T125" s="47"/>
      <c r="U125" s="47"/>
      <c r="V125" s="47"/>
      <c r="W125" s="47"/>
      <c r="X125" s="47"/>
      <c r="Y125" s="47"/>
      <c r="Z125" s="47"/>
      <c r="AA125" s="47"/>
      <c r="AB125" s="47" t="s">
        <v>2530</v>
      </c>
      <c r="AC125" s="47"/>
      <c r="AD125" s="47"/>
      <c r="AE125" s="47"/>
      <c r="AF125" s="47"/>
      <c r="AG125" s="47"/>
      <c r="AH125" s="47"/>
    </row>
    <row r="126" spans="1:34" s="26" customFormat="1" ht="76.5" customHeight="1">
      <c r="A126" s="189" t="s">
        <v>524</v>
      </c>
      <c r="B126" s="183" t="s">
        <v>1589</v>
      </c>
      <c r="C126" s="57" t="s">
        <v>61</v>
      </c>
      <c r="D126" s="60"/>
      <c r="E126" s="61"/>
      <c r="F126" s="61"/>
      <c r="G126" s="240" t="s">
        <v>2021</v>
      </c>
      <c r="H126" s="202" t="s">
        <v>1877</v>
      </c>
      <c r="I126" s="47" t="s">
        <v>2412</v>
      </c>
      <c r="J126" s="47" t="s">
        <v>2417</v>
      </c>
      <c r="K126" s="47" t="s">
        <v>2396</v>
      </c>
      <c r="L126" s="47" t="s">
        <v>2403</v>
      </c>
      <c r="M126" s="154" t="s">
        <v>2171</v>
      </c>
      <c r="N126" s="46">
        <f>COUNTIF(Table48[[#This Row],[CMMI Comprehensive Primary Care Plus (CPC+)
Version Date: CY 2017 ]:[CMS Merit-based Incentive Payment System (MIPS) - General Practice/Family Medicine, Internal Medicine, and Pediatrics
Version Date: CY 2017 ]],"*yes*")</f>
        <v>1</v>
      </c>
      <c r="O126" s="47"/>
      <c r="P126" s="47"/>
      <c r="Q126" s="47"/>
      <c r="R126" s="47"/>
      <c r="S126" s="47"/>
      <c r="T126" s="47"/>
      <c r="U126" s="47"/>
      <c r="V126" s="47"/>
      <c r="W126" s="47" t="s">
        <v>1</v>
      </c>
      <c r="X126" s="47"/>
      <c r="Y126" s="47"/>
      <c r="Z126" s="47"/>
      <c r="AA126" s="47"/>
      <c r="AB126" s="47" t="s">
        <v>2530</v>
      </c>
      <c r="AC126" s="47"/>
      <c r="AD126" s="47"/>
      <c r="AE126" s="47"/>
      <c r="AF126" s="47"/>
      <c r="AG126" s="47"/>
      <c r="AH126" s="47"/>
    </row>
    <row r="127" spans="1:34" s="26" customFormat="1" ht="76.5" customHeight="1">
      <c r="A127" s="188" t="s">
        <v>525</v>
      </c>
      <c r="B127" s="183" t="s">
        <v>275</v>
      </c>
      <c r="C127" s="59" t="s">
        <v>276</v>
      </c>
      <c r="D127" s="67"/>
      <c r="E127" s="66"/>
      <c r="F127" s="66"/>
      <c r="G127" s="240" t="s">
        <v>2021</v>
      </c>
      <c r="H127" s="202" t="s">
        <v>1878</v>
      </c>
      <c r="I127" s="47" t="s">
        <v>2412</v>
      </c>
      <c r="J127" s="47" t="s">
        <v>2417</v>
      </c>
      <c r="K127" s="47" t="s">
        <v>2396</v>
      </c>
      <c r="L127" s="47" t="s">
        <v>2403</v>
      </c>
      <c r="M127" s="47" t="s">
        <v>430</v>
      </c>
      <c r="N127" s="46">
        <f>COUNTIF(Table48[[#This Row],[CMMI Comprehensive Primary Care Plus (CPC+)
Version Date: CY 2017 ]:[CMS Merit-based Incentive Payment System (MIPS) - General Practice/Family Medicine, Internal Medicine, and Pediatrics
Version Date: CY 2017 ]],"*yes*")</f>
        <v>1</v>
      </c>
      <c r="O127" s="47"/>
      <c r="P127" s="47"/>
      <c r="Q127" s="47"/>
      <c r="R127" s="47"/>
      <c r="S127" s="47"/>
      <c r="T127" s="47"/>
      <c r="U127" s="47"/>
      <c r="V127" s="47"/>
      <c r="W127" s="47" t="s">
        <v>1</v>
      </c>
      <c r="X127" s="47"/>
      <c r="Y127" s="47"/>
      <c r="Z127" s="47"/>
      <c r="AA127" s="47"/>
      <c r="AB127" s="47" t="s">
        <v>2530</v>
      </c>
      <c r="AC127" s="47"/>
      <c r="AD127" s="47"/>
      <c r="AE127" s="47"/>
      <c r="AF127" s="47"/>
      <c r="AG127" s="47"/>
      <c r="AH127" s="47"/>
    </row>
    <row r="128" spans="1:34" s="26" customFormat="1" ht="76.5" customHeight="1">
      <c r="A128" s="189" t="s">
        <v>526</v>
      </c>
      <c r="B128" s="183" t="s">
        <v>1964</v>
      </c>
      <c r="C128" s="59" t="s">
        <v>68</v>
      </c>
      <c r="D128" s="67"/>
      <c r="E128" s="66"/>
      <c r="F128" s="66"/>
      <c r="G128" s="240" t="s">
        <v>2021</v>
      </c>
      <c r="H128" s="202" t="s">
        <v>1879</v>
      </c>
      <c r="I128" s="47" t="s">
        <v>2412</v>
      </c>
      <c r="J128" s="47" t="s">
        <v>2417</v>
      </c>
      <c r="K128" s="47" t="s">
        <v>2396</v>
      </c>
      <c r="L128" s="47" t="s">
        <v>2403</v>
      </c>
      <c r="M128" s="154" t="s">
        <v>2171</v>
      </c>
      <c r="N128" s="46">
        <f>COUNTIF(Table48[[#This Row],[CMMI Comprehensive Primary Care Plus (CPC+)
Version Date: CY 2017 ]:[CMS Merit-based Incentive Payment System (MIPS) - General Practice/Family Medicine, Internal Medicine, and Pediatrics
Version Date: CY 2017 ]],"*yes*")</f>
        <v>1</v>
      </c>
      <c r="O128" s="47"/>
      <c r="P128" s="47"/>
      <c r="Q128" s="47"/>
      <c r="R128" s="47"/>
      <c r="S128" s="47"/>
      <c r="T128" s="47"/>
      <c r="U128" s="47"/>
      <c r="V128" s="47"/>
      <c r="W128" s="47" t="s">
        <v>1</v>
      </c>
      <c r="X128" s="47"/>
      <c r="Y128" s="47"/>
      <c r="Z128" s="47"/>
      <c r="AA128" s="47"/>
      <c r="AB128" s="47" t="s">
        <v>2530</v>
      </c>
      <c r="AC128" s="47"/>
      <c r="AD128" s="47"/>
      <c r="AE128" s="47"/>
      <c r="AF128" s="47"/>
      <c r="AG128" s="47"/>
      <c r="AH128" s="47"/>
    </row>
    <row r="129" spans="1:34" s="26" customFormat="1" ht="76.5" customHeight="1">
      <c r="A129" s="189" t="s">
        <v>936</v>
      </c>
      <c r="B129" s="183" t="s">
        <v>937</v>
      </c>
      <c r="C129" s="58" t="s">
        <v>938</v>
      </c>
      <c r="D129" s="67"/>
      <c r="E129" s="66"/>
      <c r="F129" s="66"/>
      <c r="G129" s="240" t="s">
        <v>2505</v>
      </c>
      <c r="H129" s="202" t="s">
        <v>1797</v>
      </c>
      <c r="I129" s="47" t="s">
        <v>2412</v>
      </c>
      <c r="J129" s="47" t="s">
        <v>2417</v>
      </c>
      <c r="K129" s="47" t="s">
        <v>2396</v>
      </c>
      <c r="L129" s="47" t="s">
        <v>2441</v>
      </c>
      <c r="M129" s="154" t="s">
        <v>2171</v>
      </c>
      <c r="N129" s="46">
        <f>COUNTIF(Table48[[#This Row],[CMMI Comprehensive Primary Care Plus (CPC+)
Version Date: CY 2017 ]:[CMS Merit-based Incentive Payment System (MIPS) - General Practice/Family Medicine, Internal Medicine, and Pediatrics
Version Date: CY 2017 ]],"*yes*")</f>
        <v>0</v>
      </c>
      <c r="O129" s="47"/>
      <c r="P129" s="47"/>
      <c r="Q129" s="47"/>
      <c r="R129" s="47"/>
      <c r="S129" s="47"/>
      <c r="T129" s="47"/>
      <c r="U129" s="47"/>
      <c r="V129" s="47"/>
      <c r="W129" s="47"/>
      <c r="X129" s="47"/>
      <c r="Y129" s="47"/>
      <c r="Z129" s="47"/>
      <c r="AA129" s="47"/>
      <c r="AB129" s="47"/>
      <c r="AC129" s="47"/>
      <c r="AD129" s="47"/>
      <c r="AE129" s="47"/>
      <c r="AF129" s="47"/>
      <c r="AG129" s="47"/>
      <c r="AH129" s="47"/>
    </row>
    <row r="130" spans="1:34" s="26" customFormat="1" ht="76.5" customHeight="1">
      <c r="A130" s="188" t="s">
        <v>527</v>
      </c>
      <c r="B130" s="183" t="s">
        <v>2785</v>
      </c>
      <c r="C130" s="59" t="s">
        <v>277</v>
      </c>
      <c r="D130" s="67"/>
      <c r="E130" s="66"/>
      <c r="F130" s="66"/>
      <c r="G130" s="240" t="s">
        <v>2021</v>
      </c>
      <c r="H130" s="202" t="s">
        <v>1880</v>
      </c>
      <c r="I130" s="47" t="s">
        <v>2412</v>
      </c>
      <c r="J130" s="47" t="s">
        <v>2401</v>
      </c>
      <c r="K130" s="47" t="s">
        <v>2396</v>
      </c>
      <c r="L130" s="47" t="s">
        <v>2403</v>
      </c>
      <c r="M130" s="47" t="s">
        <v>430</v>
      </c>
      <c r="N130" s="46">
        <f>COUNTIF(Table48[[#This Row],[CMMI Comprehensive Primary Care Plus (CPC+)
Version Date: CY 2017 ]:[CMS Merit-based Incentive Payment System (MIPS) - General Practice/Family Medicine, Internal Medicine, and Pediatrics
Version Date: CY 2017 ]],"*yes*")</f>
        <v>1</v>
      </c>
      <c r="O130" s="47"/>
      <c r="P130" s="47"/>
      <c r="Q130" s="47"/>
      <c r="R130" s="47"/>
      <c r="S130" s="47"/>
      <c r="T130" s="47"/>
      <c r="U130" s="47"/>
      <c r="V130" s="47"/>
      <c r="W130" s="47" t="s">
        <v>1</v>
      </c>
      <c r="X130" s="47"/>
      <c r="Y130" s="47"/>
      <c r="Z130" s="47"/>
      <c r="AA130" s="47"/>
      <c r="AB130" s="47" t="s">
        <v>2248</v>
      </c>
      <c r="AC130" s="47"/>
      <c r="AD130" s="47"/>
      <c r="AE130" s="47"/>
      <c r="AF130" s="47"/>
      <c r="AG130" s="47"/>
      <c r="AH130" s="47"/>
    </row>
    <row r="131" spans="1:34" s="26" customFormat="1" ht="76.5" customHeight="1">
      <c r="A131" s="189" t="s">
        <v>528</v>
      </c>
      <c r="B131" s="183" t="s">
        <v>1965</v>
      </c>
      <c r="C131" s="59" t="s">
        <v>278</v>
      </c>
      <c r="D131" s="67"/>
      <c r="E131" s="66"/>
      <c r="F131" s="66"/>
      <c r="G131" s="240" t="s">
        <v>2021</v>
      </c>
      <c r="H131" s="202" t="s">
        <v>1881</v>
      </c>
      <c r="I131" s="47" t="s">
        <v>2412</v>
      </c>
      <c r="J131" s="47" t="s">
        <v>2401</v>
      </c>
      <c r="K131" s="47" t="s">
        <v>2396</v>
      </c>
      <c r="L131" s="47" t="s">
        <v>2403</v>
      </c>
      <c r="M131" s="154" t="s">
        <v>2171</v>
      </c>
      <c r="N131" s="46">
        <f>COUNTIF(Table48[[#This Row],[CMMI Comprehensive Primary Care Plus (CPC+)
Version Date: CY 2017 ]:[CMS Merit-based Incentive Payment System (MIPS) - General Practice/Family Medicine, Internal Medicine, and Pediatrics
Version Date: CY 2017 ]],"*yes*")</f>
        <v>0</v>
      </c>
      <c r="O131" s="47"/>
      <c r="P131" s="47"/>
      <c r="Q131" s="47"/>
      <c r="R131" s="47"/>
      <c r="S131" s="47"/>
      <c r="T131" s="47"/>
      <c r="U131" s="47"/>
      <c r="V131" s="47"/>
      <c r="W131" s="47"/>
      <c r="X131" s="47"/>
      <c r="Y131" s="47"/>
      <c r="Z131" s="47"/>
      <c r="AA131" s="47"/>
      <c r="AB131" s="47"/>
      <c r="AC131" s="47"/>
      <c r="AD131" s="47"/>
      <c r="AE131" s="47"/>
      <c r="AF131" s="47"/>
      <c r="AG131" s="47"/>
      <c r="AH131" s="47"/>
    </row>
    <row r="132" spans="1:34" s="26" customFormat="1" ht="76.5" customHeight="1">
      <c r="A132" s="188" t="s">
        <v>1342</v>
      </c>
      <c r="B132" s="183" t="s">
        <v>979</v>
      </c>
      <c r="C132" s="59" t="s">
        <v>1269</v>
      </c>
      <c r="D132" s="67"/>
      <c r="E132" s="66"/>
      <c r="F132" s="66"/>
      <c r="G132" s="240" t="s">
        <v>2039</v>
      </c>
      <c r="H132" s="202" t="s">
        <v>980</v>
      </c>
      <c r="I132" s="47" t="s">
        <v>2398</v>
      </c>
      <c r="J132" s="47" t="s">
        <v>2418</v>
      </c>
      <c r="K132" s="47" t="s">
        <v>2402</v>
      </c>
      <c r="L132" s="47" t="s">
        <v>2403</v>
      </c>
      <c r="M132" s="236" t="s">
        <v>2171</v>
      </c>
      <c r="N132" s="46">
        <f>COUNTIF(Table48[[#This Row],[CMMI Comprehensive Primary Care Plus (CPC+)
Version Date: CY 2017 ]:[CMS Merit-based Incentive Payment System (MIPS) - General Practice/Family Medicine, Internal Medicine, and Pediatrics
Version Date: CY 2017 ]],"*yes*")</f>
        <v>0</v>
      </c>
      <c r="O132" s="47"/>
      <c r="P132" s="47"/>
      <c r="Q132" s="47"/>
      <c r="R132" s="47"/>
      <c r="S132" s="47"/>
      <c r="T132" s="47"/>
      <c r="U132" s="47"/>
      <c r="V132" s="47"/>
      <c r="W132" s="47"/>
      <c r="X132" s="47"/>
      <c r="Y132" s="47"/>
      <c r="Z132" s="47"/>
      <c r="AA132" s="47"/>
      <c r="AB132" s="47"/>
      <c r="AC132" s="47"/>
      <c r="AD132" s="47"/>
      <c r="AE132" s="47"/>
      <c r="AF132" s="47"/>
      <c r="AG132" s="47"/>
      <c r="AH132" s="47"/>
    </row>
    <row r="133" spans="1:34" s="26" customFormat="1" ht="76.5" customHeight="1">
      <c r="A133" s="189" t="s">
        <v>1341</v>
      </c>
      <c r="B133" s="183" t="s">
        <v>981</v>
      </c>
      <c r="C133" s="59" t="s">
        <v>1270</v>
      </c>
      <c r="D133" s="67"/>
      <c r="E133" s="66"/>
      <c r="F133" s="66"/>
      <c r="G133" s="240" t="s">
        <v>2039</v>
      </c>
      <c r="H133" s="202" t="s">
        <v>982</v>
      </c>
      <c r="I133" s="47" t="s">
        <v>2398</v>
      </c>
      <c r="J133" s="47" t="s">
        <v>2418</v>
      </c>
      <c r="K133" s="47" t="s">
        <v>2402</v>
      </c>
      <c r="L133" s="47" t="s">
        <v>2403</v>
      </c>
      <c r="M133" s="236" t="s">
        <v>2171</v>
      </c>
      <c r="N133" s="46">
        <f>COUNTIF(Table48[[#This Row],[CMMI Comprehensive Primary Care Plus (CPC+)
Version Date: CY 2017 ]:[CMS Merit-based Incentive Payment System (MIPS) - General Practice/Family Medicine, Internal Medicine, and Pediatrics
Version Date: CY 2017 ]],"*yes*")</f>
        <v>0</v>
      </c>
      <c r="O133" s="47"/>
      <c r="P133" s="47"/>
      <c r="Q133" s="47"/>
      <c r="R133" s="47"/>
      <c r="S133" s="47"/>
      <c r="T133" s="47"/>
      <c r="U133" s="47"/>
      <c r="V133" s="47"/>
      <c r="W133" s="47"/>
      <c r="X133" s="47"/>
      <c r="Y133" s="47"/>
      <c r="Z133" s="47"/>
      <c r="AA133" s="47"/>
      <c r="AB133" s="47"/>
      <c r="AC133" s="47"/>
      <c r="AD133" s="47"/>
      <c r="AE133" s="47"/>
      <c r="AF133" s="47"/>
      <c r="AG133" s="47"/>
      <c r="AH133" s="47"/>
    </row>
    <row r="134" spans="1:34" s="26" customFormat="1" ht="76.5" customHeight="1">
      <c r="A134" s="188" t="s">
        <v>1324</v>
      </c>
      <c r="B134" s="183" t="s">
        <v>983</v>
      </c>
      <c r="C134" s="59" t="s">
        <v>1271</v>
      </c>
      <c r="D134" s="67"/>
      <c r="E134" s="66"/>
      <c r="F134" s="66"/>
      <c r="G134" s="240" t="s">
        <v>2472</v>
      </c>
      <c r="H134" s="202" t="s">
        <v>984</v>
      </c>
      <c r="I134" s="251" t="s">
        <v>2412</v>
      </c>
      <c r="J134" s="47" t="s">
        <v>2428</v>
      </c>
      <c r="K134" s="47" t="s">
        <v>2396</v>
      </c>
      <c r="L134" s="47" t="s">
        <v>2403</v>
      </c>
      <c r="M134" s="154" t="s">
        <v>2171</v>
      </c>
      <c r="N134" s="46">
        <f>COUNTIF(Table48[[#This Row],[CMMI Comprehensive Primary Care Plus (CPC+)
Version Date: CY 2017 ]:[CMS Merit-based Incentive Payment System (MIPS) - General Practice/Family Medicine, Internal Medicine, and Pediatrics
Version Date: CY 2017 ]],"*yes*")</f>
        <v>0</v>
      </c>
      <c r="O134" s="47"/>
      <c r="P134" s="47"/>
      <c r="Q134" s="47"/>
      <c r="R134" s="47"/>
      <c r="S134" s="47"/>
      <c r="T134" s="47"/>
      <c r="U134" s="47"/>
      <c r="V134" s="47"/>
      <c r="W134" s="47"/>
      <c r="X134" s="47"/>
      <c r="Y134" s="47"/>
      <c r="Z134" s="47"/>
      <c r="AA134" s="47"/>
      <c r="AB134" s="47"/>
      <c r="AC134" s="47"/>
      <c r="AD134" s="47"/>
      <c r="AE134" s="47"/>
      <c r="AF134" s="47"/>
      <c r="AG134" s="47"/>
      <c r="AH134" s="47"/>
    </row>
    <row r="135" spans="1:34" s="26" customFormat="1" ht="76.5" customHeight="1">
      <c r="A135" s="189" t="s">
        <v>1331</v>
      </c>
      <c r="B135" s="183" t="s">
        <v>1590</v>
      </c>
      <c r="C135" s="59" t="s">
        <v>1272</v>
      </c>
      <c r="D135" s="67"/>
      <c r="E135" s="66"/>
      <c r="F135" s="66"/>
      <c r="G135" s="240" t="s">
        <v>2502</v>
      </c>
      <c r="H135" s="202" t="s">
        <v>1972</v>
      </c>
      <c r="I135" s="47" t="s">
        <v>2442</v>
      </c>
      <c r="J135" s="47" t="s">
        <v>2413</v>
      </c>
      <c r="K135" s="47" t="s">
        <v>2396</v>
      </c>
      <c r="L135" s="47" t="s">
        <v>2408</v>
      </c>
      <c r="M135" s="154" t="s">
        <v>2171</v>
      </c>
      <c r="N135" s="46">
        <f>COUNTIF(Table48[[#This Row],[CMMI Comprehensive Primary Care Plus (CPC+)
Version Date: CY 2017 ]:[CMS Merit-based Incentive Payment System (MIPS) - General Practice/Family Medicine, Internal Medicine, and Pediatrics
Version Date: CY 2017 ]],"*yes*")</f>
        <v>1</v>
      </c>
      <c r="O135" s="47"/>
      <c r="P135" s="47"/>
      <c r="Q135" s="47"/>
      <c r="R135" s="47"/>
      <c r="S135" s="47"/>
      <c r="T135" s="47"/>
      <c r="U135" s="47"/>
      <c r="V135" s="47"/>
      <c r="W135" s="47"/>
      <c r="X135" s="47"/>
      <c r="Y135" s="47"/>
      <c r="Z135" s="227" t="s">
        <v>2458</v>
      </c>
      <c r="AA135" s="47"/>
      <c r="AB135" s="47"/>
      <c r="AC135" s="47"/>
      <c r="AD135" s="47"/>
      <c r="AE135" s="47"/>
      <c r="AF135" s="47"/>
      <c r="AG135" s="47"/>
      <c r="AH135" s="47"/>
    </row>
    <row r="136" spans="1:34" s="26" customFormat="1" ht="76.5" customHeight="1">
      <c r="A136" s="188" t="s">
        <v>529</v>
      </c>
      <c r="B136" s="183" t="s">
        <v>279</v>
      </c>
      <c r="C136" s="59" t="s">
        <v>280</v>
      </c>
      <c r="D136" s="67"/>
      <c r="E136" s="66"/>
      <c r="F136" s="66"/>
      <c r="G136" s="240" t="s">
        <v>2021</v>
      </c>
      <c r="H136" s="202" t="s">
        <v>1882</v>
      </c>
      <c r="I136" s="47" t="s">
        <v>2412</v>
      </c>
      <c r="J136" s="47" t="s">
        <v>2401</v>
      </c>
      <c r="K136" s="47" t="s">
        <v>2402</v>
      </c>
      <c r="L136" s="47" t="s">
        <v>2403</v>
      </c>
      <c r="M136" s="47" t="s">
        <v>5</v>
      </c>
      <c r="N136" s="46">
        <f>COUNTIF(Table48[[#This Row],[CMMI Comprehensive Primary Care Plus (CPC+)
Version Date: CY 2017 ]:[CMS Merit-based Incentive Payment System (MIPS) - General Practice/Family Medicine, Internal Medicine, and Pediatrics
Version Date: CY 2017 ]],"*yes*")</f>
        <v>1</v>
      </c>
      <c r="O136" s="47"/>
      <c r="P136" s="47"/>
      <c r="Q136" s="47"/>
      <c r="R136" s="47"/>
      <c r="S136" s="47"/>
      <c r="T136" s="47"/>
      <c r="U136" s="47"/>
      <c r="V136" s="47"/>
      <c r="W136" s="47" t="s">
        <v>1</v>
      </c>
      <c r="X136" s="47"/>
      <c r="Y136" s="47"/>
      <c r="Z136" s="47"/>
      <c r="AA136" s="47"/>
      <c r="AB136" s="47"/>
      <c r="AC136" s="47"/>
      <c r="AD136" s="47"/>
      <c r="AE136" s="47"/>
      <c r="AF136" s="47" t="s">
        <v>2278</v>
      </c>
      <c r="AG136" s="47"/>
      <c r="AH136" s="47"/>
    </row>
    <row r="137" spans="1:34" s="26" customFormat="1" ht="76.5" customHeight="1">
      <c r="A137" s="189" t="s">
        <v>530</v>
      </c>
      <c r="B137" s="183" t="s">
        <v>281</v>
      </c>
      <c r="C137" s="59" t="s">
        <v>282</v>
      </c>
      <c r="D137" s="67"/>
      <c r="E137" s="66"/>
      <c r="F137" s="66"/>
      <c r="G137" s="223" t="s">
        <v>261</v>
      </c>
      <c r="H137" s="202" t="s">
        <v>1883</v>
      </c>
      <c r="I137" s="47" t="s">
        <v>2412</v>
      </c>
      <c r="J137" s="47" t="s">
        <v>2407</v>
      </c>
      <c r="K137" s="47" t="s">
        <v>2396</v>
      </c>
      <c r="L137" s="47" t="s">
        <v>2397</v>
      </c>
      <c r="M137" s="47" t="s">
        <v>430</v>
      </c>
      <c r="N137" s="46">
        <f>COUNTIF(Table48[[#This Row],[CMMI Comprehensive Primary Care Plus (CPC+)
Version Date: CY 2017 ]:[CMS Merit-based Incentive Payment System (MIPS) - General Practice/Family Medicine, Internal Medicine, and Pediatrics
Version Date: CY 2017 ]],"*yes*")</f>
        <v>1</v>
      </c>
      <c r="O137" s="47"/>
      <c r="P137" s="47"/>
      <c r="Q137" s="47"/>
      <c r="R137" s="47"/>
      <c r="S137" s="47"/>
      <c r="T137" s="47"/>
      <c r="U137" s="47"/>
      <c r="V137" s="47"/>
      <c r="W137" s="47" t="s">
        <v>1</v>
      </c>
      <c r="X137" s="47"/>
      <c r="Y137" s="47"/>
      <c r="Z137" s="47"/>
      <c r="AA137" s="47"/>
      <c r="AB137" s="47" t="s">
        <v>2566</v>
      </c>
      <c r="AC137" s="47"/>
      <c r="AD137" s="47"/>
      <c r="AE137" s="47"/>
      <c r="AF137" s="47"/>
      <c r="AG137" s="47"/>
      <c r="AH137" s="47"/>
    </row>
    <row r="138" spans="1:34" s="26" customFormat="1" ht="76.5" customHeight="1">
      <c r="A138" s="188" t="s">
        <v>531</v>
      </c>
      <c r="B138" s="183" t="s">
        <v>2786</v>
      </c>
      <c r="C138" s="59" t="s">
        <v>283</v>
      </c>
      <c r="D138" s="67"/>
      <c r="E138" s="66"/>
      <c r="F138" s="66"/>
      <c r="G138" s="240" t="s">
        <v>733</v>
      </c>
      <c r="H138" s="202" t="s">
        <v>2663</v>
      </c>
      <c r="I138" s="47" t="s">
        <v>2430</v>
      </c>
      <c r="J138" s="47" t="s">
        <v>2413</v>
      </c>
      <c r="K138" s="47" t="s">
        <v>2402</v>
      </c>
      <c r="L138" s="47" t="s">
        <v>2403</v>
      </c>
      <c r="M138" s="47" t="s">
        <v>5</v>
      </c>
      <c r="N138" s="46">
        <f>COUNTIF(Table48[[#This Row],[CMMI Comprehensive Primary Care Plus (CPC+)
Version Date: CY 2017 ]:[CMS Merit-based Incentive Payment System (MIPS) - General Practice/Family Medicine, Internal Medicine, and Pediatrics
Version Date: CY 2017 ]],"*yes*")</f>
        <v>1</v>
      </c>
      <c r="O138" s="47"/>
      <c r="P138" s="47"/>
      <c r="Q138" s="47"/>
      <c r="R138" s="47"/>
      <c r="S138" s="47"/>
      <c r="T138" s="47"/>
      <c r="U138" s="47"/>
      <c r="V138" s="47"/>
      <c r="W138" s="47" t="s">
        <v>1</v>
      </c>
      <c r="X138" s="47"/>
      <c r="Y138" s="47"/>
      <c r="Z138" s="47"/>
      <c r="AA138" s="47"/>
      <c r="AB138" s="47"/>
      <c r="AC138" s="47"/>
      <c r="AD138" s="47"/>
      <c r="AE138" s="47"/>
      <c r="AF138" s="47"/>
      <c r="AG138" s="47"/>
      <c r="AH138" s="47"/>
    </row>
    <row r="139" spans="1:34" s="26" customFormat="1" ht="76.5" customHeight="1">
      <c r="A139" s="189" t="s">
        <v>532</v>
      </c>
      <c r="B139" s="183" t="s">
        <v>2787</v>
      </c>
      <c r="C139" s="59" t="s">
        <v>284</v>
      </c>
      <c r="D139" s="67"/>
      <c r="E139" s="66"/>
      <c r="F139" s="66"/>
      <c r="G139" s="240" t="s">
        <v>733</v>
      </c>
      <c r="H139" s="202" t="s">
        <v>2664</v>
      </c>
      <c r="I139" s="47" t="s">
        <v>2430</v>
      </c>
      <c r="J139" s="47" t="s">
        <v>2413</v>
      </c>
      <c r="K139" s="47" t="s">
        <v>2402</v>
      </c>
      <c r="L139" s="47" t="s">
        <v>2403</v>
      </c>
      <c r="M139" s="47" t="s">
        <v>5</v>
      </c>
      <c r="N139" s="46">
        <f>COUNTIF(Table48[[#This Row],[CMMI Comprehensive Primary Care Plus (CPC+)
Version Date: CY 2017 ]:[CMS Merit-based Incentive Payment System (MIPS) - General Practice/Family Medicine, Internal Medicine, and Pediatrics
Version Date: CY 2017 ]],"*yes*")</f>
        <v>1</v>
      </c>
      <c r="O139" s="47"/>
      <c r="P139" s="47"/>
      <c r="Q139" s="47"/>
      <c r="R139" s="47"/>
      <c r="S139" s="47"/>
      <c r="T139" s="47"/>
      <c r="U139" s="47"/>
      <c r="V139" s="47"/>
      <c r="W139" s="47" t="s">
        <v>1</v>
      </c>
      <c r="X139" s="47"/>
      <c r="Y139" s="47"/>
      <c r="Z139" s="47"/>
      <c r="AA139" s="47"/>
      <c r="AB139" s="47"/>
      <c r="AC139" s="47"/>
      <c r="AD139" s="47"/>
      <c r="AE139" s="47"/>
      <c r="AF139" s="47"/>
      <c r="AG139" s="47"/>
      <c r="AH139" s="47"/>
    </row>
    <row r="140" spans="1:34" s="26" customFormat="1" ht="76.5" customHeight="1">
      <c r="A140" s="188" t="s">
        <v>533</v>
      </c>
      <c r="B140" s="183" t="s">
        <v>1915</v>
      </c>
      <c r="C140" s="59" t="s">
        <v>285</v>
      </c>
      <c r="D140" s="67"/>
      <c r="E140" s="66"/>
      <c r="F140" s="66"/>
      <c r="G140" s="240" t="s">
        <v>733</v>
      </c>
      <c r="H140" s="231" t="s">
        <v>286</v>
      </c>
      <c r="I140" s="227" t="s">
        <v>2430</v>
      </c>
      <c r="J140" s="227" t="s">
        <v>2413</v>
      </c>
      <c r="K140" s="227" t="s">
        <v>2402</v>
      </c>
      <c r="L140" s="227" t="s">
        <v>2403</v>
      </c>
      <c r="M140" s="227" t="s">
        <v>5</v>
      </c>
      <c r="N140" s="46">
        <f>COUNTIF(Table48[[#This Row],[CMMI Comprehensive Primary Care Plus (CPC+)
Version Date: CY 2017 ]:[CMS Merit-based Incentive Payment System (MIPS) - General Practice/Family Medicine, Internal Medicine, and Pediatrics
Version Date: CY 2017 ]],"*yes*")</f>
        <v>1</v>
      </c>
      <c r="O140" s="47"/>
      <c r="P140" s="47"/>
      <c r="Q140" s="47"/>
      <c r="R140" s="47"/>
      <c r="S140" s="47"/>
      <c r="T140" s="47"/>
      <c r="U140" s="47"/>
      <c r="V140" s="47"/>
      <c r="W140" s="47" t="s">
        <v>1</v>
      </c>
      <c r="X140" s="47"/>
      <c r="Y140" s="47"/>
      <c r="Z140" s="47"/>
      <c r="AA140" s="47"/>
      <c r="AB140" s="47"/>
      <c r="AC140" s="47"/>
      <c r="AD140" s="47"/>
      <c r="AE140" s="47"/>
      <c r="AF140" s="47"/>
      <c r="AG140" s="47"/>
      <c r="AH140" s="47"/>
    </row>
    <row r="141" spans="1:34" s="26" customFormat="1" ht="76.5" customHeight="1">
      <c r="A141" s="188" t="s">
        <v>534</v>
      </c>
      <c r="B141" s="183" t="s">
        <v>1916</v>
      </c>
      <c r="C141" s="59" t="s">
        <v>287</v>
      </c>
      <c r="D141" s="67"/>
      <c r="E141" s="66"/>
      <c r="F141" s="66"/>
      <c r="G141" s="240" t="s">
        <v>2021</v>
      </c>
      <c r="H141" s="231" t="s">
        <v>2613</v>
      </c>
      <c r="I141" s="227" t="s">
        <v>2412</v>
      </c>
      <c r="J141" s="227" t="s">
        <v>2407</v>
      </c>
      <c r="K141" s="227" t="s">
        <v>2396</v>
      </c>
      <c r="L141" s="227" t="s">
        <v>2403</v>
      </c>
      <c r="M141" s="227" t="s">
        <v>5</v>
      </c>
      <c r="N141" s="46">
        <f>COUNTIF(Table48[[#This Row],[CMMI Comprehensive Primary Care Plus (CPC+)
Version Date: CY 2017 ]:[CMS Merit-based Incentive Payment System (MIPS) - General Practice/Family Medicine, Internal Medicine, and Pediatrics
Version Date: CY 2017 ]],"*yes*")</f>
        <v>0</v>
      </c>
      <c r="O141" s="47"/>
      <c r="P141" s="47"/>
      <c r="Q141" s="47"/>
      <c r="R141" s="47"/>
      <c r="S141" s="47"/>
      <c r="T141" s="47"/>
      <c r="U141" s="47"/>
      <c r="V141" s="47"/>
      <c r="W141" s="47"/>
      <c r="X141" s="47"/>
      <c r="Y141" s="47"/>
      <c r="Z141" s="47"/>
      <c r="AA141" s="47"/>
      <c r="AB141" s="47"/>
      <c r="AC141" s="47"/>
      <c r="AD141" s="47"/>
      <c r="AE141" s="47"/>
      <c r="AF141" s="47"/>
      <c r="AG141" s="47"/>
      <c r="AH141" s="47"/>
    </row>
    <row r="142" spans="1:34" s="26" customFormat="1" ht="76.5" customHeight="1">
      <c r="A142" s="189" t="s">
        <v>535</v>
      </c>
      <c r="B142" s="183" t="s">
        <v>2186</v>
      </c>
      <c r="C142" s="59" t="s">
        <v>413</v>
      </c>
      <c r="D142" s="67" t="s">
        <v>359</v>
      </c>
      <c r="E142" s="66"/>
      <c r="F142" s="66"/>
      <c r="G142" s="240" t="s">
        <v>733</v>
      </c>
      <c r="H142" s="231" t="s">
        <v>1669</v>
      </c>
      <c r="I142" s="227" t="s">
        <v>2430</v>
      </c>
      <c r="J142" s="227" t="s">
        <v>2413</v>
      </c>
      <c r="K142" s="227" t="s">
        <v>2402</v>
      </c>
      <c r="L142" s="227" t="s">
        <v>2403</v>
      </c>
      <c r="M142" s="227" t="s">
        <v>5</v>
      </c>
      <c r="N142" s="46">
        <f>COUNTIF(Table48[[#This Row],[CMMI Comprehensive Primary Care Plus (CPC+)
Version Date: CY 2017 ]:[CMS Merit-based Incentive Payment System (MIPS) - General Practice/Family Medicine, Internal Medicine, and Pediatrics
Version Date: CY 2017 ]],"*yes*")</f>
        <v>1</v>
      </c>
      <c r="O142" s="47"/>
      <c r="P142" s="47"/>
      <c r="Q142" s="47"/>
      <c r="R142" s="47"/>
      <c r="S142" s="47"/>
      <c r="T142" s="47"/>
      <c r="U142" s="47"/>
      <c r="V142" s="47"/>
      <c r="W142" s="47" t="s">
        <v>1</v>
      </c>
      <c r="X142" s="47"/>
      <c r="Y142" s="47"/>
      <c r="Z142" s="47"/>
      <c r="AA142" s="47"/>
      <c r="AB142" s="47"/>
      <c r="AC142" s="47"/>
      <c r="AD142" s="47"/>
      <c r="AE142" s="47"/>
      <c r="AF142" s="47"/>
      <c r="AG142" s="47"/>
      <c r="AH142" s="47"/>
    </row>
    <row r="143" spans="1:34" s="26" customFormat="1" ht="76.5" customHeight="1">
      <c r="A143" s="188" t="s">
        <v>536</v>
      </c>
      <c r="B143" s="183" t="s">
        <v>288</v>
      </c>
      <c r="C143" s="59" t="s">
        <v>289</v>
      </c>
      <c r="D143" s="67"/>
      <c r="E143" s="66"/>
      <c r="F143" s="66"/>
      <c r="G143" s="223" t="s">
        <v>261</v>
      </c>
      <c r="H143" s="231" t="s">
        <v>2177</v>
      </c>
      <c r="I143" s="227" t="s">
        <v>2412</v>
      </c>
      <c r="J143" s="227" t="s">
        <v>2413</v>
      </c>
      <c r="K143" s="227" t="s">
        <v>2396</v>
      </c>
      <c r="L143" s="227" t="s">
        <v>2403</v>
      </c>
      <c r="M143" s="227" t="s">
        <v>430</v>
      </c>
      <c r="N143" s="46">
        <f>COUNTIF(Table48[[#This Row],[CMMI Comprehensive Primary Care Plus (CPC+)
Version Date: CY 2017 ]:[CMS Merit-based Incentive Payment System (MIPS) - General Practice/Family Medicine, Internal Medicine, and Pediatrics
Version Date: CY 2017 ]],"*yes*")</f>
        <v>1</v>
      </c>
      <c r="O143" s="47"/>
      <c r="P143" s="47"/>
      <c r="Q143" s="47"/>
      <c r="R143" s="47"/>
      <c r="S143" s="47"/>
      <c r="T143" s="47"/>
      <c r="U143" s="47"/>
      <c r="V143" s="47"/>
      <c r="W143" s="47" t="s">
        <v>1</v>
      </c>
      <c r="X143" s="47"/>
      <c r="Y143" s="47"/>
      <c r="Z143" s="47"/>
      <c r="AA143" s="47"/>
      <c r="AB143" s="47" t="s">
        <v>2536</v>
      </c>
      <c r="AC143" s="47"/>
      <c r="AD143" s="47"/>
      <c r="AE143" s="47"/>
      <c r="AF143" s="47"/>
      <c r="AG143" s="47"/>
      <c r="AH143" s="47"/>
    </row>
    <row r="144" spans="1:34" s="26" customFormat="1" ht="76.5" customHeight="1">
      <c r="A144" s="189" t="s">
        <v>537</v>
      </c>
      <c r="B144" s="183" t="s">
        <v>290</v>
      </c>
      <c r="C144" s="59" t="s">
        <v>291</v>
      </c>
      <c r="D144" s="67"/>
      <c r="E144" s="66"/>
      <c r="F144" s="66"/>
      <c r="G144" s="223" t="s">
        <v>261</v>
      </c>
      <c r="H144" s="231" t="s">
        <v>1670</v>
      </c>
      <c r="I144" s="227" t="s">
        <v>2412</v>
      </c>
      <c r="J144" s="227" t="s">
        <v>2413</v>
      </c>
      <c r="K144" s="227" t="s">
        <v>2396</v>
      </c>
      <c r="L144" s="227" t="s">
        <v>2403</v>
      </c>
      <c r="M144" s="227" t="s">
        <v>430</v>
      </c>
      <c r="N144" s="46">
        <f>COUNTIF(Table48[[#This Row],[CMMI Comprehensive Primary Care Plus (CPC+)
Version Date: CY 2017 ]:[CMS Merit-based Incentive Payment System (MIPS) - General Practice/Family Medicine, Internal Medicine, and Pediatrics
Version Date: CY 2017 ]],"*yes*")</f>
        <v>1</v>
      </c>
      <c r="O144" s="47"/>
      <c r="P144" s="47"/>
      <c r="Q144" s="47"/>
      <c r="R144" s="47"/>
      <c r="S144" s="47"/>
      <c r="T144" s="47"/>
      <c r="U144" s="47"/>
      <c r="V144" s="47"/>
      <c r="W144" s="47" t="s">
        <v>1</v>
      </c>
      <c r="X144" s="47"/>
      <c r="Y144" s="47"/>
      <c r="Z144" s="47"/>
      <c r="AA144" s="47"/>
      <c r="AB144" s="47" t="s">
        <v>2537</v>
      </c>
      <c r="AC144" s="47"/>
      <c r="AD144" s="47"/>
      <c r="AE144" s="47"/>
      <c r="AF144" s="47"/>
      <c r="AG144" s="47"/>
      <c r="AH144" s="47"/>
    </row>
    <row r="145" spans="1:34" s="26" customFormat="1" ht="76.5" customHeight="1">
      <c r="A145" s="188" t="s">
        <v>538</v>
      </c>
      <c r="B145" s="183" t="s">
        <v>292</v>
      </c>
      <c r="C145" s="59" t="s">
        <v>293</v>
      </c>
      <c r="D145" s="67"/>
      <c r="E145" s="66"/>
      <c r="F145" s="66"/>
      <c r="G145" s="223" t="s">
        <v>261</v>
      </c>
      <c r="H145" s="231" t="s">
        <v>1671</v>
      </c>
      <c r="I145" s="227" t="s">
        <v>2412</v>
      </c>
      <c r="J145" s="227" t="s">
        <v>2413</v>
      </c>
      <c r="K145" s="227" t="s">
        <v>2396</v>
      </c>
      <c r="L145" s="227" t="s">
        <v>2403</v>
      </c>
      <c r="M145" s="227" t="s">
        <v>430</v>
      </c>
      <c r="N145" s="46">
        <f>COUNTIF(Table48[[#This Row],[CMMI Comprehensive Primary Care Plus (CPC+)
Version Date: CY 2017 ]:[CMS Merit-based Incentive Payment System (MIPS) - General Practice/Family Medicine, Internal Medicine, and Pediatrics
Version Date: CY 2017 ]],"*yes*")</f>
        <v>1</v>
      </c>
      <c r="O145" s="47"/>
      <c r="P145" s="47"/>
      <c r="Q145" s="47"/>
      <c r="R145" s="47"/>
      <c r="S145" s="47"/>
      <c r="T145" s="47"/>
      <c r="U145" s="47"/>
      <c r="V145" s="47"/>
      <c r="W145" s="47" t="s">
        <v>1</v>
      </c>
      <c r="X145" s="47"/>
      <c r="Y145" s="47"/>
      <c r="Z145" s="47"/>
      <c r="AA145" s="47"/>
      <c r="AB145" s="47" t="s">
        <v>2080</v>
      </c>
      <c r="AC145" s="47"/>
      <c r="AD145" s="47"/>
      <c r="AE145" s="47"/>
      <c r="AF145" s="47"/>
      <c r="AG145" s="47"/>
      <c r="AH145" s="47"/>
    </row>
    <row r="146" spans="1:34" s="26" customFormat="1" ht="76.5" customHeight="1">
      <c r="A146" s="189" t="s">
        <v>539</v>
      </c>
      <c r="B146" s="183" t="s">
        <v>346</v>
      </c>
      <c r="C146" s="59" t="s">
        <v>414</v>
      </c>
      <c r="D146" s="67" t="s">
        <v>359</v>
      </c>
      <c r="E146" s="66"/>
      <c r="F146" s="66"/>
      <c r="G146" s="223" t="s">
        <v>261</v>
      </c>
      <c r="H146" s="231" t="s">
        <v>1672</v>
      </c>
      <c r="I146" s="227" t="s">
        <v>2412</v>
      </c>
      <c r="J146" s="227" t="s">
        <v>2413</v>
      </c>
      <c r="K146" s="227" t="s">
        <v>2396</v>
      </c>
      <c r="L146" s="227" t="s">
        <v>2403</v>
      </c>
      <c r="M146" s="236" t="s">
        <v>2171</v>
      </c>
      <c r="N146" s="46">
        <f>COUNTIF(Table48[[#This Row],[CMMI Comprehensive Primary Care Plus (CPC+)
Version Date: CY 2017 ]:[CMS Merit-based Incentive Payment System (MIPS) - General Practice/Family Medicine, Internal Medicine, and Pediatrics
Version Date: CY 2017 ]],"*yes*")</f>
        <v>0</v>
      </c>
      <c r="O146" s="47"/>
      <c r="P146" s="47"/>
      <c r="Q146" s="47"/>
      <c r="R146" s="47"/>
      <c r="S146" s="47"/>
      <c r="T146" s="47"/>
      <c r="U146" s="47"/>
      <c r="V146" s="47"/>
      <c r="W146" s="47"/>
      <c r="X146" s="47"/>
      <c r="Y146" s="47"/>
      <c r="Z146" s="47"/>
      <c r="AA146" s="47"/>
      <c r="AB146" s="47"/>
      <c r="AC146" s="47"/>
      <c r="AD146" s="47"/>
      <c r="AE146" s="47"/>
      <c r="AF146" s="47"/>
      <c r="AG146" s="47"/>
      <c r="AH146" s="47"/>
    </row>
    <row r="147" spans="1:34" s="26" customFormat="1" ht="76.5" customHeight="1">
      <c r="A147" s="188" t="s">
        <v>540</v>
      </c>
      <c r="B147" s="183" t="s">
        <v>347</v>
      </c>
      <c r="C147" s="59" t="s">
        <v>415</v>
      </c>
      <c r="D147" s="67" t="s">
        <v>359</v>
      </c>
      <c r="E147" s="66"/>
      <c r="F147" s="66"/>
      <c r="G147" s="223" t="s">
        <v>261</v>
      </c>
      <c r="H147" s="231" t="s">
        <v>1673</v>
      </c>
      <c r="I147" s="227" t="s">
        <v>2412</v>
      </c>
      <c r="J147" s="227" t="s">
        <v>2413</v>
      </c>
      <c r="K147" s="227" t="s">
        <v>2396</v>
      </c>
      <c r="L147" s="227" t="s">
        <v>2403</v>
      </c>
      <c r="M147" s="236" t="s">
        <v>2171</v>
      </c>
      <c r="N147" s="46">
        <f>COUNTIF(Table48[[#This Row],[CMMI Comprehensive Primary Care Plus (CPC+)
Version Date: CY 2017 ]:[CMS Merit-based Incentive Payment System (MIPS) - General Practice/Family Medicine, Internal Medicine, and Pediatrics
Version Date: CY 2017 ]],"*yes*")</f>
        <v>1</v>
      </c>
      <c r="O147" s="47"/>
      <c r="P147" s="47"/>
      <c r="Q147" s="47"/>
      <c r="R147" s="47"/>
      <c r="S147" s="47"/>
      <c r="T147" s="47"/>
      <c r="U147" s="47"/>
      <c r="V147" s="47"/>
      <c r="W147" s="47" t="s">
        <v>1</v>
      </c>
      <c r="X147" s="47"/>
      <c r="Y147" s="47"/>
      <c r="Z147" s="47"/>
      <c r="AA147" s="47"/>
      <c r="AB147" s="47" t="s">
        <v>2530</v>
      </c>
      <c r="AC147" s="47"/>
      <c r="AD147" s="47"/>
      <c r="AE147" s="47"/>
      <c r="AF147" s="47"/>
      <c r="AG147" s="47"/>
      <c r="AH147" s="47"/>
    </row>
    <row r="148" spans="1:34" s="26" customFormat="1" ht="76.5" customHeight="1">
      <c r="A148" s="189" t="s">
        <v>541</v>
      </c>
      <c r="B148" s="183" t="s">
        <v>348</v>
      </c>
      <c r="C148" s="59" t="s">
        <v>416</v>
      </c>
      <c r="D148" s="67" t="s">
        <v>359</v>
      </c>
      <c r="E148" s="66"/>
      <c r="F148" s="66"/>
      <c r="G148" s="223" t="s">
        <v>261</v>
      </c>
      <c r="H148" s="231" t="s">
        <v>1674</v>
      </c>
      <c r="I148" s="227" t="s">
        <v>2412</v>
      </c>
      <c r="J148" s="227" t="s">
        <v>2413</v>
      </c>
      <c r="K148" s="227" t="s">
        <v>2402</v>
      </c>
      <c r="L148" s="227" t="s">
        <v>2403</v>
      </c>
      <c r="M148" s="236" t="s">
        <v>2171</v>
      </c>
      <c r="N148" s="46">
        <f>COUNTIF(Table48[[#This Row],[CMMI Comprehensive Primary Care Plus (CPC+)
Version Date: CY 2017 ]:[CMS Merit-based Incentive Payment System (MIPS) - General Practice/Family Medicine, Internal Medicine, and Pediatrics
Version Date: CY 2017 ]],"*yes*")</f>
        <v>1</v>
      </c>
      <c r="O148" s="47"/>
      <c r="P148" s="47"/>
      <c r="Q148" s="47"/>
      <c r="R148" s="47"/>
      <c r="S148" s="47"/>
      <c r="T148" s="47"/>
      <c r="U148" s="47"/>
      <c r="V148" s="47"/>
      <c r="W148" s="47" t="s">
        <v>1</v>
      </c>
      <c r="X148" s="47"/>
      <c r="Y148" s="47"/>
      <c r="Z148" s="47"/>
      <c r="AA148" s="47"/>
      <c r="AB148" s="47"/>
      <c r="AC148" s="47"/>
      <c r="AD148" s="47"/>
      <c r="AE148" s="47"/>
      <c r="AF148" s="47"/>
      <c r="AG148" s="47"/>
      <c r="AH148" s="47"/>
    </row>
    <row r="149" spans="1:34" s="26" customFormat="1" ht="76.5" customHeight="1">
      <c r="A149" s="188" t="s">
        <v>1336</v>
      </c>
      <c r="B149" s="183" t="s">
        <v>985</v>
      </c>
      <c r="C149" s="59" t="s">
        <v>1273</v>
      </c>
      <c r="D149" s="67"/>
      <c r="E149" s="66"/>
      <c r="F149" s="66"/>
      <c r="G149" s="240" t="s">
        <v>2482</v>
      </c>
      <c r="H149" s="202" t="s">
        <v>986</v>
      </c>
      <c r="I149" s="47" t="s">
        <v>2398</v>
      </c>
      <c r="J149" s="47" t="s">
        <v>2406</v>
      </c>
      <c r="K149" s="47" t="s">
        <v>2396</v>
      </c>
      <c r="L149" s="47" t="s">
        <v>2403</v>
      </c>
      <c r="M149" s="236" t="s">
        <v>2171</v>
      </c>
      <c r="N149" s="46">
        <f>COUNTIF(Table48[[#This Row],[CMMI Comprehensive Primary Care Plus (CPC+)
Version Date: CY 2017 ]:[CMS Merit-based Incentive Payment System (MIPS) - General Practice/Family Medicine, Internal Medicine, and Pediatrics
Version Date: CY 2017 ]],"*yes*")</f>
        <v>0</v>
      </c>
      <c r="O149" s="47"/>
      <c r="P149" s="47"/>
      <c r="Q149" s="47"/>
      <c r="R149" s="47"/>
      <c r="S149" s="47"/>
      <c r="T149" s="47"/>
      <c r="U149" s="47"/>
      <c r="V149" s="47"/>
      <c r="W149" s="47"/>
      <c r="X149" s="47"/>
      <c r="Y149" s="47"/>
      <c r="Z149" s="47"/>
      <c r="AA149" s="47"/>
      <c r="AB149" s="47"/>
      <c r="AC149" s="47"/>
      <c r="AD149" s="47"/>
      <c r="AE149" s="47"/>
      <c r="AF149" s="47"/>
      <c r="AG149" s="47"/>
      <c r="AH149" s="47"/>
    </row>
    <row r="150" spans="1:34" s="26" customFormat="1" ht="76.5" customHeight="1">
      <c r="A150" s="189" t="s">
        <v>1337</v>
      </c>
      <c r="B150" s="183" t="s">
        <v>987</v>
      </c>
      <c r="C150" s="59" t="s">
        <v>1274</v>
      </c>
      <c r="D150" s="67"/>
      <c r="E150" s="66"/>
      <c r="F150" s="66"/>
      <c r="G150" s="240" t="s">
        <v>2482</v>
      </c>
      <c r="H150" s="202" t="s">
        <v>988</v>
      </c>
      <c r="I150" s="47" t="s">
        <v>2398</v>
      </c>
      <c r="J150" s="47" t="s">
        <v>2406</v>
      </c>
      <c r="K150" s="47" t="s">
        <v>2396</v>
      </c>
      <c r="L150" s="47" t="s">
        <v>2403</v>
      </c>
      <c r="M150" s="236" t="s">
        <v>2171</v>
      </c>
      <c r="N150" s="46">
        <f>COUNTIF(Table48[[#This Row],[CMMI Comprehensive Primary Care Plus (CPC+)
Version Date: CY 2017 ]:[CMS Merit-based Incentive Payment System (MIPS) - General Practice/Family Medicine, Internal Medicine, and Pediatrics
Version Date: CY 2017 ]],"*yes*")</f>
        <v>0</v>
      </c>
      <c r="O150" s="47"/>
      <c r="P150" s="47"/>
      <c r="Q150" s="47"/>
      <c r="R150" s="47"/>
      <c r="S150" s="47"/>
      <c r="T150" s="47"/>
      <c r="U150" s="47"/>
      <c r="V150" s="47"/>
      <c r="W150" s="47"/>
      <c r="X150" s="47"/>
      <c r="Y150" s="47"/>
      <c r="Z150" s="47"/>
      <c r="AA150" s="47"/>
      <c r="AB150" s="47"/>
      <c r="AC150" s="47"/>
      <c r="AD150" s="47"/>
      <c r="AE150" s="47"/>
      <c r="AF150" s="47"/>
      <c r="AG150" s="47"/>
      <c r="AH150" s="47"/>
    </row>
    <row r="151" spans="1:34" s="26" customFormat="1" ht="76.5" customHeight="1">
      <c r="A151" s="188" t="s">
        <v>1339</v>
      </c>
      <c r="B151" s="183" t="s">
        <v>989</v>
      </c>
      <c r="C151" s="59" t="s">
        <v>1275</v>
      </c>
      <c r="D151" s="67"/>
      <c r="E151" s="66"/>
      <c r="F151" s="66"/>
      <c r="G151" s="240" t="s">
        <v>2482</v>
      </c>
      <c r="H151" s="202" t="s">
        <v>990</v>
      </c>
      <c r="I151" s="47" t="s">
        <v>2398</v>
      </c>
      <c r="J151" s="47" t="s">
        <v>2406</v>
      </c>
      <c r="K151" s="47" t="s">
        <v>2396</v>
      </c>
      <c r="L151" s="47" t="s">
        <v>2403</v>
      </c>
      <c r="M151" s="236" t="s">
        <v>2171</v>
      </c>
      <c r="N151" s="46">
        <f>COUNTIF(Table48[[#This Row],[CMMI Comprehensive Primary Care Plus (CPC+)
Version Date: CY 2017 ]:[CMS Merit-based Incentive Payment System (MIPS) - General Practice/Family Medicine, Internal Medicine, and Pediatrics
Version Date: CY 2017 ]],"*yes*")</f>
        <v>0</v>
      </c>
      <c r="O151" s="47"/>
      <c r="P151" s="47"/>
      <c r="Q151" s="47"/>
      <c r="R151" s="47"/>
      <c r="S151" s="47"/>
      <c r="T151" s="47"/>
      <c r="U151" s="47"/>
      <c r="V151" s="47"/>
      <c r="W151" s="47"/>
      <c r="X151" s="47"/>
      <c r="Y151" s="47"/>
      <c r="Z151" s="47"/>
      <c r="AA151" s="47"/>
      <c r="AB151" s="47"/>
      <c r="AC151" s="47"/>
      <c r="AD151" s="47"/>
      <c r="AE151" s="47"/>
      <c r="AF151" s="47"/>
      <c r="AG151" s="47"/>
      <c r="AH151" s="47"/>
    </row>
    <row r="152" spans="1:34" s="26" customFormat="1" ht="76.5" customHeight="1">
      <c r="A152" s="189" t="s">
        <v>1338</v>
      </c>
      <c r="B152" s="183" t="s">
        <v>991</v>
      </c>
      <c r="C152" s="59" t="s">
        <v>1276</v>
      </c>
      <c r="D152" s="67"/>
      <c r="E152" s="66"/>
      <c r="F152" s="66"/>
      <c r="G152" s="240" t="s">
        <v>2482</v>
      </c>
      <c r="H152" s="202" t="s">
        <v>992</v>
      </c>
      <c r="I152" s="47" t="s">
        <v>2398</v>
      </c>
      <c r="J152" s="47" t="s">
        <v>2406</v>
      </c>
      <c r="K152" s="47" t="s">
        <v>2396</v>
      </c>
      <c r="L152" s="47" t="s">
        <v>2403</v>
      </c>
      <c r="M152" s="236" t="s">
        <v>2171</v>
      </c>
      <c r="N152" s="46">
        <f>COUNTIF(Table48[[#This Row],[CMMI Comprehensive Primary Care Plus (CPC+)
Version Date: CY 2017 ]:[CMS Merit-based Incentive Payment System (MIPS) - General Practice/Family Medicine, Internal Medicine, and Pediatrics
Version Date: CY 2017 ]],"*yes*")</f>
        <v>0</v>
      </c>
      <c r="O152" s="47"/>
      <c r="P152" s="47"/>
      <c r="Q152" s="47"/>
      <c r="R152" s="47"/>
      <c r="S152" s="47"/>
      <c r="T152" s="47"/>
      <c r="U152" s="47"/>
      <c r="V152" s="47"/>
      <c r="W152" s="47"/>
      <c r="X152" s="47"/>
      <c r="Y152" s="47"/>
      <c r="Z152" s="47"/>
      <c r="AA152" s="47"/>
      <c r="AB152" s="47"/>
      <c r="AC152" s="47"/>
      <c r="AD152" s="47"/>
      <c r="AE152" s="47"/>
      <c r="AF152" s="47"/>
      <c r="AG152" s="47"/>
      <c r="AH152" s="47"/>
    </row>
    <row r="153" spans="1:34" s="26" customFormat="1" ht="76.5" customHeight="1">
      <c r="A153" s="188" t="s">
        <v>1365</v>
      </c>
      <c r="B153" s="183" t="s">
        <v>993</v>
      </c>
      <c r="C153" s="59" t="s">
        <v>1277</v>
      </c>
      <c r="D153" s="67"/>
      <c r="E153" s="66"/>
      <c r="F153" s="66"/>
      <c r="G153" s="240" t="s">
        <v>2510</v>
      </c>
      <c r="H153" s="202" t="s">
        <v>1501</v>
      </c>
      <c r="I153" s="47" t="s">
        <v>2398</v>
      </c>
      <c r="J153" s="47" t="s">
        <v>2406</v>
      </c>
      <c r="K153" s="47" t="s">
        <v>2396</v>
      </c>
      <c r="L153" s="47" t="s">
        <v>2441</v>
      </c>
      <c r="M153" s="236" t="s">
        <v>2171</v>
      </c>
      <c r="N153" s="46">
        <f>COUNTIF(Table48[[#This Row],[CMMI Comprehensive Primary Care Plus (CPC+)
Version Date: CY 2017 ]:[CMS Merit-based Incentive Payment System (MIPS) - General Practice/Family Medicine, Internal Medicine, and Pediatrics
Version Date: CY 2017 ]],"*yes*")</f>
        <v>0</v>
      </c>
      <c r="O153" s="47"/>
      <c r="P153" s="47"/>
      <c r="Q153" s="47"/>
      <c r="R153" s="47"/>
      <c r="S153" s="47"/>
      <c r="T153" s="47"/>
      <c r="U153" s="47"/>
      <c r="V153" s="47"/>
      <c r="W153" s="47"/>
      <c r="X153" s="47"/>
      <c r="Y153" s="47"/>
      <c r="Z153" s="47"/>
      <c r="AA153" s="47"/>
      <c r="AB153" s="47"/>
      <c r="AC153" s="47"/>
      <c r="AD153" s="47"/>
      <c r="AE153" s="47"/>
      <c r="AF153" s="47"/>
      <c r="AG153" s="47"/>
      <c r="AH153" s="47"/>
    </row>
    <row r="154" spans="1:34" s="26" customFormat="1" ht="76.5" customHeight="1">
      <c r="A154" s="189" t="s">
        <v>1361</v>
      </c>
      <c r="B154" s="183" t="s">
        <v>994</v>
      </c>
      <c r="C154" s="59" t="s">
        <v>1278</v>
      </c>
      <c r="D154" s="67"/>
      <c r="E154" s="66"/>
      <c r="F154" s="66"/>
      <c r="G154" s="240" t="s">
        <v>2482</v>
      </c>
      <c r="H154" s="202" t="s">
        <v>1500</v>
      </c>
      <c r="I154" s="47" t="s">
        <v>2398</v>
      </c>
      <c r="J154" s="47" t="s">
        <v>2406</v>
      </c>
      <c r="K154" s="47" t="s">
        <v>2396</v>
      </c>
      <c r="L154" s="47" t="s">
        <v>2441</v>
      </c>
      <c r="M154" s="236" t="s">
        <v>2171</v>
      </c>
      <c r="N154" s="46">
        <f>COUNTIF(Table48[[#This Row],[CMMI Comprehensive Primary Care Plus (CPC+)
Version Date: CY 2017 ]:[CMS Merit-based Incentive Payment System (MIPS) - General Practice/Family Medicine, Internal Medicine, and Pediatrics
Version Date: CY 2017 ]],"*yes*")</f>
        <v>0</v>
      </c>
      <c r="O154" s="47"/>
      <c r="P154" s="47"/>
      <c r="Q154" s="47"/>
      <c r="R154" s="47"/>
      <c r="S154" s="47"/>
      <c r="T154" s="47"/>
      <c r="U154" s="47"/>
      <c r="V154" s="47"/>
      <c r="W154" s="47"/>
      <c r="X154" s="47"/>
      <c r="Y154" s="47"/>
      <c r="Z154" s="47"/>
      <c r="AA154" s="47"/>
      <c r="AB154" s="47"/>
      <c r="AC154" s="47"/>
      <c r="AD154" s="47"/>
      <c r="AE154" s="47"/>
      <c r="AF154" s="47"/>
      <c r="AG154" s="47"/>
      <c r="AH154" s="47"/>
    </row>
    <row r="155" spans="1:34" s="26" customFormat="1" ht="76.5" customHeight="1">
      <c r="A155" s="188" t="s">
        <v>542</v>
      </c>
      <c r="B155" s="183" t="s">
        <v>780</v>
      </c>
      <c r="C155" s="58" t="s">
        <v>779</v>
      </c>
      <c r="D155" s="60"/>
      <c r="E155" s="61"/>
      <c r="F155" s="61" t="s">
        <v>793</v>
      </c>
      <c r="G155" s="240" t="s">
        <v>2482</v>
      </c>
      <c r="H155" s="231" t="s">
        <v>1675</v>
      </c>
      <c r="I155" s="227" t="s">
        <v>2398</v>
      </c>
      <c r="J155" s="227" t="s">
        <v>2406</v>
      </c>
      <c r="K155" s="227" t="s">
        <v>2396</v>
      </c>
      <c r="L155" s="227" t="s">
        <v>2441</v>
      </c>
      <c r="M155" s="236" t="s">
        <v>2171</v>
      </c>
      <c r="N155" s="46">
        <f>COUNTIF(Table48[[#This Row],[CMMI Comprehensive Primary Care Plus (CPC+)
Version Date: CY 2017 ]:[CMS Merit-based Incentive Payment System (MIPS) - General Practice/Family Medicine, Internal Medicine, and Pediatrics
Version Date: CY 2017 ]],"*yes*")</f>
        <v>1</v>
      </c>
      <c r="O155" s="47"/>
      <c r="P155" s="47"/>
      <c r="Q155" s="47"/>
      <c r="R155" s="47"/>
      <c r="S155" s="47"/>
      <c r="T155" s="47" t="s">
        <v>1</v>
      </c>
      <c r="U155" s="47"/>
      <c r="V155" s="47"/>
      <c r="W155" s="47"/>
      <c r="X155" s="47"/>
      <c r="Y155" s="47"/>
      <c r="Z155" s="47"/>
      <c r="AA155" s="47"/>
      <c r="AB155" s="47"/>
      <c r="AC155" s="47"/>
      <c r="AD155" s="47"/>
      <c r="AE155" s="47"/>
      <c r="AF155" s="47"/>
      <c r="AG155" s="47"/>
      <c r="AH155" s="47"/>
    </row>
    <row r="156" spans="1:34" s="26" customFormat="1" ht="76.5" customHeight="1">
      <c r="A156" s="189" t="s">
        <v>543</v>
      </c>
      <c r="B156" s="183" t="s">
        <v>2523</v>
      </c>
      <c r="C156" s="57" t="s">
        <v>98</v>
      </c>
      <c r="D156" s="60"/>
      <c r="E156" s="61"/>
      <c r="F156" s="61" t="s">
        <v>719</v>
      </c>
      <c r="G156" s="240" t="s">
        <v>2482</v>
      </c>
      <c r="H156" s="231" t="s">
        <v>1677</v>
      </c>
      <c r="I156" s="257" t="s">
        <v>2398</v>
      </c>
      <c r="J156" s="227" t="s">
        <v>2406</v>
      </c>
      <c r="K156" s="227" t="s">
        <v>2396</v>
      </c>
      <c r="L156" s="227" t="s">
        <v>2403</v>
      </c>
      <c r="M156" s="227" t="s">
        <v>430</v>
      </c>
      <c r="N156" s="46">
        <f>COUNTIF(Table48[[#This Row],[CMMI Comprehensive Primary Care Plus (CPC+)
Version Date: CY 2017 ]:[CMS Merit-based Incentive Payment System (MIPS) - General Practice/Family Medicine, Internal Medicine, and Pediatrics
Version Date: CY 2017 ]],"*yes*")</f>
        <v>0</v>
      </c>
      <c r="O156" s="47"/>
      <c r="P156" s="47"/>
      <c r="Q156" s="47"/>
      <c r="R156" s="47"/>
      <c r="S156" s="47"/>
      <c r="T156" s="47"/>
      <c r="U156" s="47"/>
      <c r="V156" s="47"/>
      <c r="W156" s="47"/>
      <c r="X156" s="47"/>
      <c r="Y156" s="47"/>
      <c r="Z156" s="47"/>
      <c r="AA156" s="47"/>
      <c r="AB156" s="47"/>
      <c r="AC156" s="47"/>
      <c r="AD156" s="47"/>
      <c r="AE156" s="47"/>
      <c r="AF156" s="47"/>
      <c r="AG156" s="47"/>
      <c r="AH156" s="47"/>
    </row>
    <row r="157" spans="1:34" s="26" customFormat="1" ht="76.5" customHeight="1">
      <c r="A157" s="188" t="s">
        <v>1384</v>
      </c>
      <c r="B157" s="183" t="s">
        <v>995</v>
      </c>
      <c r="C157" s="59" t="s">
        <v>1279</v>
      </c>
      <c r="D157" s="67"/>
      <c r="E157" s="66"/>
      <c r="F157" s="66"/>
      <c r="G157" s="240" t="s">
        <v>2482</v>
      </c>
      <c r="H157" s="202" t="s">
        <v>996</v>
      </c>
      <c r="I157" s="47" t="s">
        <v>2398</v>
      </c>
      <c r="J157" s="47" t="s">
        <v>2406</v>
      </c>
      <c r="K157" s="47" t="s">
        <v>2396</v>
      </c>
      <c r="L157" s="47" t="s">
        <v>2441</v>
      </c>
      <c r="M157" s="236" t="s">
        <v>2171</v>
      </c>
      <c r="N157" s="46">
        <f>COUNTIF(Table48[[#This Row],[CMMI Comprehensive Primary Care Plus (CPC+)
Version Date: CY 2017 ]:[CMS Merit-based Incentive Payment System (MIPS) - General Practice/Family Medicine, Internal Medicine, and Pediatrics
Version Date: CY 2017 ]],"*yes*")</f>
        <v>0</v>
      </c>
      <c r="O157" s="47"/>
      <c r="P157" s="47"/>
      <c r="Q157" s="47"/>
      <c r="R157" s="47"/>
      <c r="S157" s="47"/>
      <c r="T157" s="47"/>
      <c r="U157" s="47"/>
      <c r="V157" s="47"/>
      <c r="W157" s="47"/>
      <c r="X157" s="47"/>
      <c r="Y157" s="47"/>
      <c r="Z157" s="47"/>
      <c r="AA157" s="47" t="s">
        <v>1</v>
      </c>
      <c r="AB157" s="47"/>
      <c r="AC157" s="47"/>
      <c r="AD157" s="47"/>
      <c r="AE157" s="47"/>
      <c r="AF157" s="47"/>
      <c r="AG157" s="47"/>
      <c r="AH157" s="47"/>
    </row>
    <row r="158" spans="1:34" s="26" customFormat="1" ht="76.5" customHeight="1">
      <c r="A158" s="189" t="s">
        <v>544</v>
      </c>
      <c r="B158" s="183" t="s">
        <v>2675</v>
      </c>
      <c r="C158" s="57" t="s">
        <v>97</v>
      </c>
      <c r="D158" s="60"/>
      <c r="E158" s="61"/>
      <c r="F158" s="61" t="s">
        <v>718</v>
      </c>
      <c r="G158" s="240" t="s">
        <v>2482</v>
      </c>
      <c r="H158" s="231" t="s">
        <v>1678</v>
      </c>
      <c r="I158" s="250" t="s">
        <v>2398</v>
      </c>
      <c r="J158" s="227" t="s">
        <v>2406</v>
      </c>
      <c r="K158" s="227" t="s">
        <v>2396</v>
      </c>
      <c r="L158" s="227" t="s">
        <v>2403</v>
      </c>
      <c r="M158" s="236" t="s">
        <v>2171</v>
      </c>
      <c r="N158" s="46">
        <f>COUNTIF(Table48[[#This Row],[CMMI Comprehensive Primary Care Plus (CPC+)
Version Date: CY 2017 ]:[CMS Merit-based Incentive Payment System (MIPS) - General Practice/Family Medicine, Internal Medicine, and Pediatrics
Version Date: CY 2017 ]],"*yes*")</f>
        <v>0</v>
      </c>
      <c r="O158" s="47"/>
      <c r="P158" s="47"/>
      <c r="Q158" s="47"/>
      <c r="R158" s="47"/>
      <c r="S158" s="47"/>
      <c r="T158" s="47"/>
      <c r="U158" s="47"/>
      <c r="V158" s="47"/>
      <c r="W158" s="47"/>
      <c r="X158" s="47"/>
      <c r="Y158" s="47"/>
      <c r="Z158" s="47"/>
      <c r="AA158" s="47"/>
      <c r="AB158" s="47"/>
      <c r="AC158" s="47"/>
      <c r="AD158" s="47"/>
      <c r="AE158" s="47"/>
      <c r="AF158" s="47"/>
      <c r="AG158" s="47"/>
      <c r="AH158" s="47"/>
    </row>
    <row r="159" spans="1:34" s="54" customFormat="1" ht="76.5" customHeight="1">
      <c r="A159" s="188" t="s">
        <v>545</v>
      </c>
      <c r="B159" s="183" t="s">
        <v>2522</v>
      </c>
      <c r="C159" s="57" t="s">
        <v>93</v>
      </c>
      <c r="D159" s="60"/>
      <c r="E159" s="61"/>
      <c r="F159" s="61" t="s">
        <v>713</v>
      </c>
      <c r="G159" s="240" t="s">
        <v>2482</v>
      </c>
      <c r="H159" s="231" t="s">
        <v>1679</v>
      </c>
      <c r="I159" s="227" t="s">
        <v>2394</v>
      </c>
      <c r="J159" s="227" t="s">
        <v>2406</v>
      </c>
      <c r="K159" s="227" t="s">
        <v>2396</v>
      </c>
      <c r="L159" s="227" t="s">
        <v>2403</v>
      </c>
      <c r="M159" s="236" t="s">
        <v>2171</v>
      </c>
      <c r="N159" s="46">
        <f>COUNTIF(Table48[[#This Row],[CMMI Comprehensive Primary Care Plus (CPC+)
Version Date: CY 2017 ]:[CMS Merit-based Incentive Payment System (MIPS) - General Practice/Family Medicine, Internal Medicine, and Pediatrics
Version Date: CY 2017 ]],"*yes*")</f>
        <v>1</v>
      </c>
      <c r="O159" s="47"/>
      <c r="P159" s="47"/>
      <c r="Q159" s="47"/>
      <c r="R159" s="47"/>
      <c r="S159" s="47"/>
      <c r="T159" s="47" t="s">
        <v>1</v>
      </c>
      <c r="U159" s="47"/>
      <c r="V159" s="47"/>
      <c r="W159" s="47"/>
      <c r="X159" s="47"/>
      <c r="Y159" s="47"/>
      <c r="Z159" s="47"/>
      <c r="AA159" s="47"/>
      <c r="AB159" s="47"/>
      <c r="AC159" s="47"/>
      <c r="AD159" s="47"/>
      <c r="AE159" s="47"/>
      <c r="AF159" s="47"/>
      <c r="AG159" s="47"/>
      <c r="AH159" s="47"/>
    </row>
    <row r="160" spans="1:34" s="26" customFormat="1" ht="76.5" customHeight="1">
      <c r="A160" s="189" t="s">
        <v>1350</v>
      </c>
      <c r="B160" s="183" t="s">
        <v>997</v>
      </c>
      <c r="C160" s="59" t="s">
        <v>1280</v>
      </c>
      <c r="D160" s="67"/>
      <c r="E160" s="66"/>
      <c r="F160" s="66"/>
      <c r="G160" s="240" t="s">
        <v>2482</v>
      </c>
      <c r="H160" s="202" t="s">
        <v>1499</v>
      </c>
      <c r="I160" s="47" t="s">
        <v>2398</v>
      </c>
      <c r="J160" s="47" t="s">
        <v>2406</v>
      </c>
      <c r="K160" s="47" t="s">
        <v>2396</v>
      </c>
      <c r="L160" s="47" t="s">
        <v>2403</v>
      </c>
      <c r="M160" s="236" t="s">
        <v>2171</v>
      </c>
      <c r="N160" s="46">
        <f>COUNTIF(Table48[[#This Row],[CMMI Comprehensive Primary Care Plus (CPC+)
Version Date: CY 2017 ]:[CMS Merit-based Incentive Payment System (MIPS) - General Practice/Family Medicine, Internal Medicine, and Pediatrics
Version Date: CY 2017 ]],"*yes*")</f>
        <v>0</v>
      </c>
      <c r="O160" s="47"/>
      <c r="P160" s="47"/>
      <c r="Q160" s="47"/>
      <c r="R160" s="47"/>
      <c r="S160" s="47"/>
      <c r="T160" s="47"/>
      <c r="U160" s="47"/>
      <c r="V160" s="47"/>
      <c r="W160" s="47"/>
      <c r="X160" s="47"/>
      <c r="Y160" s="47"/>
      <c r="Z160" s="47"/>
      <c r="AA160" s="47"/>
      <c r="AB160" s="47"/>
      <c r="AC160" s="47"/>
      <c r="AD160" s="47"/>
      <c r="AE160" s="47"/>
      <c r="AF160" s="47"/>
      <c r="AG160" s="47"/>
      <c r="AH160" s="47"/>
    </row>
    <row r="161" spans="1:34" s="26" customFormat="1" ht="76.5" customHeight="1">
      <c r="A161" s="188" t="s">
        <v>1348</v>
      </c>
      <c r="B161" s="183" t="s">
        <v>998</v>
      </c>
      <c r="C161" s="59" t="s">
        <v>1281</v>
      </c>
      <c r="D161" s="67"/>
      <c r="E161" s="66"/>
      <c r="F161" s="66"/>
      <c r="G161" s="240" t="s">
        <v>2488</v>
      </c>
      <c r="H161" s="202" t="s">
        <v>999</v>
      </c>
      <c r="I161" s="47" t="s">
        <v>2398</v>
      </c>
      <c r="J161" s="47" t="s">
        <v>2406</v>
      </c>
      <c r="K161" s="47" t="s">
        <v>2396</v>
      </c>
      <c r="L161" s="47" t="s">
        <v>2403</v>
      </c>
      <c r="M161" s="236" t="s">
        <v>430</v>
      </c>
      <c r="N161" s="46">
        <f>COUNTIF(Table48[[#This Row],[CMMI Comprehensive Primary Care Plus (CPC+)
Version Date: CY 2017 ]:[CMS Merit-based Incentive Payment System (MIPS) - General Practice/Family Medicine, Internal Medicine, and Pediatrics
Version Date: CY 2017 ]],"*yes*")</f>
        <v>0</v>
      </c>
      <c r="O161" s="47"/>
      <c r="P161" s="47"/>
      <c r="Q161" s="47"/>
      <c r="R161" s="47"/>
      <c r="S161" s="47"/>
      <c r="T161" s="47"/>
      <c r="U161" s="47"/>
      <c r="V161" s="47"/>
      <c r="W161" s="47"/>
      <c r="X161" s="47"/>
      <c r="Y161" s="47"/>
      <c r="Z161" s="47"/>
      <c r="AA161" s="47"/>
      <c r="AB161" s="47"/>
      <c r="AC161" s="47"/>
      <c r="AD161" s="47"/>
      <c r="AE161" s="47"/>
      <c r="AF161" s="47"/>
      <c r="AG161" s="47"/>
      <c r="AH161" s="47"/>
    </row>
    <row r="162" spans="1:34" s="26" customFormat="1" ht="76.5" customHeight="1">
      <c r="A162" s="189" t="s">
        <v>1349</v>
      </c>
      <c r="B162" s="183" t="s">
        <v>1000</v>
      </c>
      <c r="C162" s="59" t="s">
        <v>1282</v>
      </c>
      <c r="D162" s="67"/>
      <c r="E162" s="66"/>
      <c r="F162" s="66"/>
      <c r="G162" s="240" t="s">
        <v>2488</v>
      </c>
      <c r="H162" s="202" t="s">
        <v>1001</v>
      </c>
      <c r="I162" s="47" t="s">
        <v>2398</v>
      </c>
      <c r="J162" s="47" t="s">
        <v>2406</v>
      </c>
      <c r="K162" s="47" t="s">
        <v>2396</v>
      </c>
      <c r="L162" s="47" t="s">
        <v>2403</v>
      </c>
      <c r="M162" s="236" t="s">
        <v>430</v>
      </c>
      <c r="N162" s="46">
        <f>COUNTIF(Table48[[#This Row],[CMMI Comprehensive Primary Care Plus (CPC+)
Version Date: CY 2017 ]:[CMS Merit-based Incentive Payment System (MIPS) - General Practice/Family Medicine, Internal Medicine, and Pediatrics
Version Date: CY 2017 ]],"*yes*")</f>
        <v>0</v>
      </c>
      <c r="O162" s="47"/>
      <c r="P162" s="47"/>
      <c r="Q162" s="47"/>
      <c r="R162" s="47"/>
      <c r="S162" s="47"/>
      <c r="T162" s="47"/>
      <c r="U162" s="47"/>
      <c r="V162" s="47"/>
      <c r="W162" s="47"/>
      <c r="X162" s="47"/>
      <c r="Y162" s="47"/>
      <c r="Z162" s="47"/>
      <c r="AA162" s="47"/>
      <c r="AB162" s="47"/>
      <c r="AC162" s="47"/>
      <c r="AD162" s="47"/>
      <c r="AE162" s="47"/>
      <c r="AF162" s="47"/>
      <c r="AG162" s="47"/>
      <c r="AH162" s="47"/>
    </row>
    <row r="163" spans="1:34" s="26" customFormat="1" ht="76.5" customHeight="1">
      <c r="A163" s="188" t="s">
        <v>1343</v>
      </c>
      <c r="B163" s="183" t="s">
        <v>1002</v>
      </c>
      <c r="C163" s="59" t="s">
        <v>1283</v>
      </c>
      <c r="D163" s="67"/>
      <c r="E163" s="66"/>
      <c r="F163" s="66"/>
      <c r="G163" s="240" t="s">
        <v>2022</v>
      </c>
      <c r="H163" s="202" t="s">
        <v>1003</v>
      </c>
      <c r="I163" s="47" t="s">
        <v>2398</v>
      </c>
      <c r="J163" s="47" t="s">
        <v>2395</v>
      </c>
      <c r="K163" s="47" t="s">
        <v>2396</v>
      </c>
      <c r="L163" s="47" t="s">
        <v>2403</v>
      </c>
      <c r="M163" s="236" t="s">
        <v>2171</v>
      </c>
      <c r="N163" s="46">
        <f>COUNTIF(Table48[[#This Row],[CMMI Comprehensive Primary Care Plus (CPC+)
Version Date: CY 2017 ]:[CMS Merit-based Incentive Payment System (MIPS) - General Practice/Family Medicine, Internal Medicine, and Pediatrics
Version Date: CY 2017 ]],"*yes*")</f>
        <v>0</v>
      </c>
      <c r="O163" s="47"/>
      <c r="P163" s="47"/>
      <c r="Q163" s="47"/>
      <c r="R163" s="47"/>
      <c r="S163" s="47"/>
      <c r="T163" s="47"/>
      <c r="U163" s="47"/>
      <c r="V163" s="47"/>
      <c r="W163" s="47"/>
      <c r="X163" s="47"/>
      <c r="Y163" s="47"/>
      <c r="Z163" s="47"/>
      <c r="AA163" s="47"/>
      <c r="AB163" s="47"/>
      <c r="AC163" s="47"/>
      <c r="AD163" s="47"/>
      <c r="AE163" s="47"/>
      <c r="AF163" s="47"/>
      <c r="AG163" s="47"/>
      <c r="AH163" s="47"/>
    </row>
    <row r="164" spans="1:34" s="26" customFormat="1" ht="76.5" customHeight="1">
      <c r="A164" s="189" t="s">
        <v>1344</v>
      </c>
      <c r="B164" s="183" t="s">
        <v>1004</v>
      </c>
      <c r="C164" s="59" t="s">
        <v>1284</v>
      </c>
      <c r="D164" s="67"/>
      <c r="E164" s="66"/>
      <c r="F164" s="66"/>
      <c r="G164" s="240" t="s">
        <v>2022</v>
      </c>
      <c r="H164" s="202" t="s">
        <v>1005</v>
      </c>
      <c r="I164" s="47" t="s">
        <v>2398</v>
      </c>
      <c r="J164" s="47" t="s">
        <v>2395</v>
      </c>
      <c r="K164" s="47" t="s">
        <v>2396</v>
      </c>
      <c r="L164" s="47" t="s">
        <v>2403</v>
      </c>
      <c r="M164" s="236" t="s">
        <v>430</v>
      </c>
      <c r="N164" s="46">
        <f>COUNTIF(Table48[[#This Row],[CMMI Comprehensive Primary Care Plus (CPC+)
Version Date: CY 2017 ]:[CMS Merit-based Incentive Payment System (MIPS) - General Practice/Family Medicine, Internal Medicine, and Pediatrics
Version Date: CY 2017 ]],"*yes*")</f>
        <v>0</v>
      </c>
      <c r="O164" s="47"/>
      <c r="P164" s="47"/>
      <c r="Q164" s="47"/>
      <c r="R164" s="47"/>
      <c r="S164" s="47"/>
      <c r="T164" s="47"/>
      <c r="U164" s="47"/>
      <c r="V164" s="47"/>
      <c r="W164" s="47"/>
      <c r="X164" s="47"/>
      <c r="Y164" s="47"/>
      <c r="Z164" s="47"/>
      <c r="AA164" s="47"/>
      <c r="AB164" s="47"/>
      <c r="AC164" s="47"/>
      <c r="AD164" s="47"/>
      <c r="AE164" s="47"/>
      <c r="AF164" s="47"/>
      <c r="AG164" s="47"/>
      <c r="AH164" s="47"/>
    </row>
    <row r="165" spans="1:34" s="26" customFormat="1" ht="76.5" customHeight="1">
      <c r="A165" s="188" t="s">
        <v>1345</v>
      </c>
      <c r="B165" s="183" t="s">
        <v>1006</v>
      </c>
      <c r="C165" s="59" t="s">
        <v>1285</v>
      </c>
      <c r="D165" s="67"/>
      <c r="E165" s="66"/>
      <c r="F165" s="66"/>
      <c r="G165" s="240" t="s">
        <v>2022</v>
      </c>
      <c r="H165" s="202" t="s">
        <v>1007</v>
      </c>
      <c r="I165" s="47" t="s">
        <v>2398</v>
      </c>
      <c r="J165" s="47" t="s">
        <v>2395</v>
      </c>
      <c r="K165" s="47" t="s">
        <v>2396</v>
      </c>
      <c r="L165" s="47" t="s">
        <v>2403</v>
      </c>
      <c r="M165" s="236" t="s">
        <v>430</v>
      </c>
      <c r="N165" s="46">
        <f>COUNTIF(Table48[[#This Row],[CMMI Comprehensive Primary Care Plus (CPC+)
Version Date: CY 2017 ]:[CMS Merit-based Incentive Payment System (MIPS) - General Practice/Family Medicine, Internal Medicine, and Pediatrics
Version Date: CY 2017 ]],"*yes*")</f>
        <v>0</v>
      </c>
      <c r="O165" s="47"/>
      <c r="P165" s="47"/>
      <c r="Q165" s="47"/>
      <c r="R165" s="47"/>
      <c r="S165" s="47"/>
      <c r="T165" s="47"/>
      <c r="U165" s="47"/>
      <c r="V165" s="47"/>
      <c r="W165" s="47"/>
      <c r="X165" s="47"/>
      <c r="Y165" s="47"/>
      <c r="Z165" s="47"/>
      <c r="AA165" s="47"/>
      <c r="AB165" s="47"/>
      <c r="AC165" s="47"/>
      <c r="AD165" s="47"/>
      <c r="AE165" s="47"/>
      <c r="AF165" s="47"/>
      <c r="AG165" s="47"/>
      <c r="AH165" s="47"/>
    </row>
    <row r="166" spans="1:34" s="26" customFormat="1" ht="76.5" customHeight="1">
      <c r="A166" s="189" t="s">
        <v>1380</v>
      </c>
      <c r="B166" s="183" t="s">
        <v>1008</v>
      </c>
      <c r="C166" s="59" t="s">
        <v>1286</v>
      </c>
      <c r="D166" s="67"/>
      <c r="E166" s="66"/>
      <c r="F166" s="66"/>
      <c r="G166" s="240" t="s">
        <v>2022</v>
      </c>
      <c r="H166" s="202" t="s">
        <v>1009</v>
      </c>
      <c r="I166" s="237" t="s">
        <v>2398</v>
      </c>
      <c r="J166" s="47" t="s">
        <v>2395</v>
      </c>
      <c r="K166" s="47" t="s">
        <v>2396</v>
      </c>
      <c r="L166" s="47" t="s">
        <v>2403</v>
      </c>
      <c r="M166" s="236" t="s">
        <v>430</v>
      </c>
      <c r="N166" s="46">
        <f>COUNTIF(Table48[[#This Row],[CMMI Comprehensive Primary Care Plus (CPC+)
Version Date: CY 2017 ]:[CMS Merit-based Incentive Payment System (MIPS) - General Practice/Family Medicine, Internal Medicine, and Pediatrics
Version Date: CY 2017 ]],"*yes*")</f>
        <v>0</v>
      </c>
      <c r="O166" s="47"/>
      <c r="P166" s="47"/>
      <c r="Q166" s="47"/>
      <c r="R166" s="47"/>
      <c r="S166" s="47"/>
      <c r="T166" s="47"/>
      <c r="U166" s="47"/>
      <c r="V166" s="47"/>
      <c r="W166" s="47"/>
      <c r="X166" s="47"/>
      <c r="Y166" s="47"/>
      <c r="Z166" s="47"/>
      <c r="AA166" s="47"/>
      <c r="AB166" s="47"/>
      <c r="AC166" s="47"/>
      <c r="AD166" s="47"/>
      <c r="AE166" s="47"/>
      <c r="AF166" s="47"/>
      <c r="AG166" s="47"/>
      <c r="AH166" s="47"/>
    </row>
    <row r="167" spans="1:34" s="26" customFormat="1" ht="76.5" customHeight="1">
      <c r="A167" s="188" t="s">
        <v>679</v>
      </c>
      <c r="B167" s="183" t="s">
        <v>781</v>
      </c>
      <c r="C167" s="58" t="s">
        <v>2225</v>
      </c>
      <c r="D167" s="60"/>
      <c r="E167" s="61" t="s">
        <v>2224</v>
      </c>
      <c r="F167" s="61" t="s">
        <v>789</v>
      </c>
      <c r="G167" s="240" t="s">
        <v>2502</v>
      </c>
      <c r="H167" s="202" t="s">
        <v>1773</v>
      </c>
      <c r="I167" s="47" t="s">
        <v>2398</v>
      </c>
      <c r="J167" s="47" t="s">
        <v>2395</v>
      </c>
      <c r="K167" s="47" t="s">
        <v>2396</v>
      </c>
      <c r="L167" s="47" t="s">
        <v>2441</v>
      </c>
      <c r="M167" s="154" t="s">
        <v>2171</v>
      </c>
      <c r="N167" s="46">
        <f>COUNTIF(Table48[[#This Row],[CMMI Comprehensive Primary Care Plus (CPC+)
Version Date: CY 2017 ]:[CMS Merit-based Incentive Payment System (MIPS) - General Practice/Family Medicine, Internal Medicine, and Pediatrics
Version Date: CY 2017 ]],"*yes*")</f>
        <v>0</v>
      </c>
      <c r="O167" s="47"/>
      <c r="P167" s="47"/>
      <c r="Q167" s="47"/>
      <c r="R167" s="47"/>
      <c r="S167" s="47"/>
      <c r="T167" s="47"/>
      <c r="U167" s="47"/>
      <c r="V167" s="47"/>
      <c r="W167" s="47"/>
      <c r="X167" s="47"/>
      <c r="Y167" s="47"/>
      <c r="Z167" s="47"/>
      <c r="AA167" s="47"/>
      <c r="AB167" s="47"/>
      <c r="AC167" s="47"/>
      <c r="AD167" s="47"/>
      <c r="AE167" s="47"/>
      <c r="AF167" s="47"/>
      <c r="AG167" s="47"/>
      <c r="AH167" s="47"/>
    </row>
    <row r="168" spans="1:34" s="26" customFormat="1" ht="76.5" customHeight="1">
      <c r="A168" s="189" t="s">
        <v>546</v>
      </c>
      <c r="B168" s="183" t="s">
        <v>783</v>
      </c>
      <c r="C168" s="58" t="s">
        <v>782</v>
      </c>
      <c r="D168" s="60"/>
      <c r="E168" s="61"/>
      <c r="F168" s="61" t="s">
        <v>792</v>
      </c>
      <c r="G168" s="240" t="s">
        <v>2502</v>
      </c>
      <c r="H168" s="231" t="s">
        <v>1680</v>
      </c>
      <c r="I168" s="250" t="s">
        <v>2398</v>
      </c>
      <c r="J168" s="227" t="s">
        <v>2395</v>
      </c>
      <c r="K168" s="227" t="s">
        <v>2396</v>
      </c>
      <c r="L168" s="227" t="s">
        <v>2441</v>
      </c>
      <c r="M168" s="236" t="s">
        <v>430</v>
      </c>
      <c r="N168" s="46">
        <f>COUNTIF(Table48[[#This Row],[CMMI Comprehensive Primary Care Plus (CPC+)
Version Date: CY 2017 ]:[CMS Merit-based Incentive Payment System (MIPS) - General Practice/Family Medicine, Internal Medicine, and Pediatrics
Version Date: CY 2017 ]],"*yes*")</f>
        <v>2</v>
      </c>
      <c r="O168" s="47"/>
      <c r="P168" s="47"/>
      <c r="Q168" s="47"/>
      <c r="R168" s="47"/>
      <c r="S168" s="47"/>
      <c r="T168" s="47" t="s">
        <v>1</v>
      </c>
      <c r="U168" s="47"/>
      <c r="V168" s="47"/>
      <c r="W168" s="47"/>
      <c r="X168" s="47"/>
      <c r="Y168" s="47"/>
      <c r="Z168" s="227" t="s">
        <v>2464</v>
      </c>
      <c r="AA168" s="47"/>
      <c r="AB168" s="47"/>
      <c r="AC168" s="47"/>
      <c r="AD168" s="47"/>
      <c r="AE168" s="47"/>
      <c r="AF168" s="47"/>
      <c r="AG168" s="47"/>
      <c r="AH168" s="47"/>
    </row>
    <row r="169" spans="1:34" s="26" customFormat="1" ht="76.5" customHeight="1">
      <c r="A169" s="188" t="s">
        <v>680</v>
      </c>
      <c r="B169" s="183" t="s">
        <v>784</v>
      </c>
      <c r="C169" s="58" t="s">
        <v>2226</v>
      </c>
      <c r="D169" s="60"/>
      <c r="E169" s="61" t="s">
        <v>2224</v>
      </c>
      <c r="F169" s="61" t="s">
        <v>790</v>
      </c>
      <c r="G169" s="240" t="s">
        <v>2021</v>
      </c>
      <c r="H169" s="202" t="s">
        <v>2234</v>
      </c>
      <c r="I169" s="47" t="s">
        <v>2398</v>
      </c>
      <c r="J169" s="47" t="s">
        <v>2395</v>
      </c>
      <c r="K169" s="47" t="s">
        <v>2402</v>
      </c>
      <c r="L169" s="47" t="s">
        <v>2441</v>
      </c>
      <c r="M169" s="154" t="s">
        <v>2171</v>
      </c>
      <c r="N169" s="46">
        <f>COUNTIF(Table48[[#This Row],[CMMI Comprehensive Primary Care Plus (CPC+)
Version Date: CY 2017 ]:[CMS Merit-based Incentive Payment System (MIPS) - General Practice/Family Medicine, Internal Medicine, and Pediatrics
Version Date: CY 2017 ]],"*yes*")</f>
        <v>0</v>
      </c>
      <c r="O169" s="47"/>
      <c r="P169" s="47"/>
      <c r="Q169" s="47"/>
      <c r="R169" s="47"/>
      <c r="S169" s="47"/>
      <c r="T169" s="47"/>
      <c r="U169" s="47"/>
      <c r="V169" s="47"/>
      <c r="W169" s="47"/>
      <c r="X169" s="47"/>
      <c r="Y169" s="47"/>
      <c r="Z169" s="47"/>
      <c r="AA169" s="47"/>
      <c r="AB169" s="47"/>
      <c r="AC169" s="47"/>
      <c r="AD169" s="47"/>
      <c r="AE169" s="47"/>
      <c r="AF169" s="47"/>
      <c r="AG169" s="47"/>
      <c r="AH169" s="47"/>
    </row>
    <row r="170" spans="1:34" s="26" customFormat="1" ht="76.5" customHeight="1">
      <c r="A170" s="189" t="s">
        <v>1386</v>
      </c>
      <c r="B170" s="183" t="s">
        <v>1010</v>
      </c>
      <c r="C170" s="59" t="s">
        <v>1287</v>
      </c>
      <c r="D170" s="67"/>
      <c r="E170" s="66"/>
      <c r="F170" s="66"/>
      <c r="G170" s="240" t="s">
        <v>2502</v>
      </c>
      <c r="H170" s="202" t="s">
        <v>1011</v>
      </c>
      <c r="I170" s="47" t="s">
        <v>2398</v>
      </c>
      <c r="J170" s="47" t="s">
        <v>2395</v>
      </c>
      <c r="K170" s="47" t="s">
        <v>2396</v>
      </c>
      <c r="L170" s="47" t="s">
        <v>2441</v>
      </c>
      <c r="M170" s="154" t="s">
        <v>430</v>
      </c>
      <c r="N170" s="46">
        <f>COUNTIF(Table48[[#This Row],[CMMI Comprehensive Primary Care Plus (CPC+)
Version Date: CY 2017 ]:[CMS Merit-based Incentive Payment System (MIPS) - General Practice/Family Medicine, Internal Medicine, and Pediatrics
Version Date: CY 2017 ]],"*yes*")</f>
        <v>1</v>
      </c>
      <c r="O170" s="47"/>
      <c r="P170" s="47"/>
      <c r="Q170" s="47"/>
      <c r="R170" s="47"/>
      <c r="S170" s="47"/>
      <c r="T170" s="47"/>
      <c r="U170" s="47"/>
      <c r="V170" s="47"/>
      <c r="W170" s="47"/>
      <c r="X170" s="47"/>
      <c r="Y170" s="47"/>
      <c r="Z170" s="227" t="s">
        <v>2464</v>
      </c>
      <c r="AA170" s="47"/>
      <c r="AB170" s="47"/>
      <c r="AC170" s="47"/>
      <c r="AD170" s="47"/>
      <c r="AE170" s="47"/>
      <c r="AF170" s="47"/>
      <c r="AG170" s="47"/>
      <c r="AH170" s="47"/>
    </row>
    <row r="171" spans="1:34" s="26" customFormat="1" ht="76.5" customHeight="1">
      <c r="A171" s="188" t="s">
        <v>1355</v>
      </c>
      <c r="B171" s="183" t="s">
        <v>1086</v>
      </c>
      <c r="C171" s="59" t="s">
        <v>2032</v>
      </c>
      <c r="D171" s="67"/>
      <c r="E171" s="66"/>
      <c r="F171" s="66"/>
      <c r="G171" s="240" t="s">
        <v>2496</v>
      </c>
      <c r="H171" s="202" t="s">
        <v>1087</v>
      </c>
      <c r="I171" s="47" t="s">
        <v>2398</v>
      </c>
      <c r="J171" s="47" t="s">
        <v>2410</v>
      </c>
      <c r="K171" s="47" t="s">
        <v>2396</v>
      </c>
      <c r="L171" s="47" t="s">
        <v>2403</v>
      </c>
      <c r="M171" s="47" t="s">
        <v>2171</v>
      </c>
      <c r="N171" s="46">
        <f>COUNTIF(Table48[[#This Row],[CMMI Comprehensive Primary Care Plus (CPC+)
Version Date: CY 2017 ]:[CMS Merit-based Incentive Payment System (MIPS) - General Practice/Family Medicine, Internal Medicine, and Pediatrics
Version Date: CY 2017 ]],"*yes*")</f>
        <v>0</v>
      </c>
      <c r="O171" s="47"/>
      <c r="P171" s="47"/>
      <c r="Q171" s="47"/>
      <c r="R171" s="47"/>
      <c r="S171" s="47"/>
      <c r="T171" s="47"/>
      <c r="U171" s="47"/>
      <c r="V171" s="47"/>
      <c r="W171" s="47"/>
      <c r="X171" s="47"/>
      <c r="Y171" s="47"/>
      <c r="Z171" s="47"/>
      <c r="AA171" s="47"/>
      <c r="AB171" s="47"/>
      <c r="AC171" s="47"/>
      <c r="AD171" s="47"/>
      <c r="AE171" s="47"/>
      <c r="AF171" s="47"/>
      <c r="AG171" s="47"/>
      <c r="AH171" s="47"/>
    </row>
    <row r="172" spans="1:34" s="26" customFormat="1" ht="76.5" customHeight="1">
      <c r="A172" s="189" t="s">
        <v>1354</v>
      </c>
      <c r="B172" s="183" t="s">
        <v>1950</v>
      </c>
      <c r="C172" s="59" t="s">
        <v>2031</v>
      </c>
      <c r="D172" s="67"/>
      <c r="E172" s="66"/>
      <c r="F172" s="66"/>
      <c r="G172" s="240" t="s">
        <v>2496</v>
      </c>
      <c r="H172" s="202" t="s">
        <v>1085</v>
      </c>
      <c r="I172" s="47" t="s">
        <v>2398</v>
      </c>
      <c r="J172" s="47" t="s">
        <v>2410</v>
      </c>
      <c r="K172" s="47" t="s">
        <v>2396</v>
      </c>
      <c r="L172" s="47" t="s">
        <v>2403</v>
      </c>
      <c r="M172" s="47" t="s">
        <v>2171</v>
      </c>
      <c r="N172" s="46">
        <f>COUNTIF(Table48[[#This Row],[CMMI Comprehensive Primary Care Plus (CPC+)
Version Date: CY 2017 ]:[CMS Merit-based Incentive Payment System (MIPS) - General Practice/Family Medicine, Internal Medicine, and Pediatrics
Version Date: CY 2017 ]],"*yes*")</f>
        <v>0</v>
      </c>
      <c r="O172" s="47"/>
      <c r="P172" s="47"/>
      <c r="Q172" s="47"/>
      <c r="R172" s="47"/>
      <c r="S172" s="47"/>
      <c r="T172" s="47"/>
      <c r="U172" s="47"/>
      <c r="V172" s="47"/>
      <c r="W172" s="47"/>
      <c r="X172" s="47"/>
      <c r="Y172" s="47"/>
      <c r="Z172" s="47"/>
      <c r="AA172" s="47"/>
      <c r="AB172" s="47"/>
      <c r="AC172" s="47"/>
      <c r="AD172" s="47"/>
      <c r="AE172" s="47"/>
      <c r="AF172" s="47"/>
      <c r="AG172" s="47"/>
      <c r="AH172" s="47"/>
    </row>
    <row r="173" spans="1:34" s="26" customFormat="1" ht="76.5" customHeight="1">
      <c r="A173" s="188" t="s">
        <v>547</v>
      </c>
      <c r="B173" s="183" t="s">
        <v>149</v>
      </c>
      <c r="C173" s="57" t="s">
        <v>46</v>
      </c>
      <c r="D173" s="60"/>
      <c r="E173" s="61"/>
      <c r="F173" s="61" t="s">
        <v>703</v>
      </c>
      <c r="G173" s="240" t="s">
        <v>2021</v>
      </c>
      <c r="H173" s="231" t="s">
        <v>1681</v>
      </c>
      <c r="I173" s="227" t="s">
        <v>2405</v>
      </c>
      <c r="J173" s="227" t="s">
        <v>2411</v>
      </c>
      <c r="K173" s="227" t="s">
        <v>2396</v>
      </c>
      <c r="L173" s="227" t="s">
        <v>2441</v>
      </c>
      <c r="M173" s="227" t="s">
        <v>2171</v>
      </c>
      <c r="N173" s="46">
        <f>COUNTIF(Table48[[#This Row],[CMMI Comprehensive Primary Care Plus (CPC+)
Version Date: CY 2017 ]:[CMS Merit-based Incentive Payment System (MIPS) - General Practice/Family Medicine, Internal Medicine, and Pediatrics
Version Date: CY 2017 ]],"*yes*")</f>
        <v>6</v>
      </c>
      <c r="O173" s="47"/>
      <c r="P173" s="47" t="s">
        <v>1</v>
      </c>
      <c r="Q173" s="47"/>
      <c r="R173" s="47" t="s">
        <v>1</v>
      </c>
      <c r="S173" s="47"/>
      <c r="T173" s="47" t="s">
        <v>1</v>
      </c>
      <c r="U173" s="47" t="s">
        <v>1</v>
      </c>
      <c r="V173" s="47"/>
      <c r="W173" s="47"/>
      <c r="X173" s="47"/>
      <c r="Y173" s="47" t="s">
        <v>1898</v>
      </c>
      <c r="Z173" s="227" t="s">
        <v>2465</v>
      </c>
      <c r="AA173" s="47" t="s">
        <v>1</v>
      </c>
      <c r="AB173" s="47"/>
      <c r="AC173" s="47"/>
      <c r="AD173" s="47" t="s">
        <v>1</v>
      </c>
      <c r="AE173" s="47" t="s">
        <v>1</v>
      </c>
      <c r="AF173" s="47" t="s">
        <v>2274</v>
      </c>
      <c r="AG173" s="47" t="s">
        <v>1</v>
      </c>
      <c r="AH173" s="47"/>
    </row>
    <row r="174" spans="1:34" s="26" customFormat="1" ht="76.5" customHeight="1">
      <c r="A174" s="189" t="s">
        <v>548</v>
      </c>
      <c r="B174" s="183" t="s">
        <v>150</v>
      </c>
      <c r="C174" s="57" t="s">
        <v>151</v>
      </c>
      <c r="D174" s="60"/>
      <c r="E174" s="61"/>
      <c r="F174" s="61" t="s">
        <v>704</v>
      </c>
      <c r="G174" s="240" t="s">
        <v>2021</v>
      </c>
      <c r="H174" s="231" t="s">
        <v>1682</v>
      </c>
      <c r="I174" s="227" t="s">
        <v>2461</v>
      </c>
      <c r="J174" s="227" t="s">
        <v>2413</v>
      </c>
      <c r="K174" s="227" t="s">
        <v>2396</v>
      </c>
      <c r="L174" s="227" t="s">
        <v>2403</v>
      </c>
      <c r="M174" s="227" t="s">
        <v>430</v>
      </c>
      <c r="N174" s="46">
        <f>COUNTIF(Table48[[#This Row],[CMMI Comprehensive Primary Care Plus (CPC+)
Version Date: CY 2017 ]:[CMS Merit-based Incentive Payment System (MIPS) - General Practice/Family Medicine, Internal Medicine, and Pediatrics
Version Date: CY 2017 ]],"*yes*")</f>
        <v>3</v>
      </c>
      <c r="O174" s="47"/>
      <c r="P174" s="47"/>
      <c r="Q174" s="47"/>
      <c r="R174" s="47"/>
      <c r="S174" s="47"/>
      <c r="T174" s="47" t="s">
        <v>1</v>
      </c>
      <c r="U174" s="47"/>
      <c r="V174" s="47"/>
      <c r="W174" s="47"/>
      <c r="X174" s="47"/>
      <c r="Y174" s="47" t="s">
        <v>1891</v>
      </c>
      <c r="Z174" s="227" t="s">
        <v>2458</v>
      </c>
      <c r="AA174" s="47" t="s">
        <v>1</v>
      </c>
      <c r="AB174" s="47"/>
      <c r="AC174" s="47"/>
      <c r="AD174" s="47"/>
      <c r="AE174" s="47"/>
      <c r="AF174" s="47"/>
      <c r="AG174" s="47"/>
      <c r="AH174" s="47"/>
    </row>
    <row r="175" spans="1:34" s="26" customFormat="1" ht="76.5" customHeight="1">
      <c r="A175" s="188" t="s">
        <v>1356</v>
      </c>
      <c r="B175" s="183" t="s">
        <v>1012</v>
      </c>
      <c r="C175" s="59" t="s">
        <v>1288</v>
      </c>
      <c r="D175" s="67"/>
      <c r="E175" s="66"/>
      <c r="F175" s="66"/>
      <c r="G175" s="240" t="s">
        <v>2021</v>
      </c>
      <c r="H175" s="202" t="s">
        <v>1013</v>
      </c>
      <c r="I175" s="47" t="s">
        <v>2405</v>
      </c>
      <c r="J175" s="47" t="s">
        <v>103</v>
      </c>
      <c r="K175" s="47" t="s">
        <v>2396</v>
      </c>
      <c r="L175" s="47" t="s">
        <v>2403</v>
      </c>
      <c r="M175" s="47" t="s">
        <v>2171</v>
      </c>
      <c r="N175" s="46">
        <f>COUNTIF(Table48[[#This Row],[CMMI Comprehensive Primary Care Plus (CPC+)
Version Date: CY 2017 ]:[CMS Merit-based Incentive Payment System (MIPS) - General Practice/Family Medicine, Internal Medicine, and Pediatrics
Version Date: CY 2017 ]],"*yes*")</f>
        <v>0</v>
      </c>
      <c r="O175" s="47"/>
      <c r="P175" s="47"/>
      <c r="Q175" s="47"/>
      <c r="R175" s="47"/>
      <c r="S175" s="47"/>
      <c r="T175" s="47"/>
      <c r="U175" s="47"/>
      <c r="V175" s="47"/>
      <c r="W175" s="47"/>
      <c r="X175" s="47"/>
      <c r="Y175" s="47"/>
      <c r="Z175" s="47"/>
      <c r="AA175" s="47"/>
      <c r="AB175" s="47"/>
      <c r="AC175" s="47"/>
      <c r="AD175" s="47"/>
      <c r="AE175" s="47"/>
      <c r="AF175" s="47"/>
      <c r="AG175" s="47"/>
      <c r="AH175" s="47"/>
    </row>
    <row r="176" spans="1:34" s="26" customFormat="1" ht="76.5" customHeight="1">
      <c r="A176" s="189" t="s">
        <v>549</v>
      </c>
      <c r="B176" s="183" t="s">
        <v>32</v>
      </c>
      <c r="C176" s="57" t="s">
        <v>33</v>
      </c>
      <c r="D176" s="60"/>
      <c r="E176" s="61"/>
      <c r="F176" s="61" t="s">
        <v>705</v>
      </c>
      <c r="G176" s="240" t="s">
        <v>2021</v>
      </c>
      <c r="H176" s="231" t="s">
        <v>1683</v>
      </c>
      <c r="I176" s="227" t="s">
        <v>2405</v>
      </c>
      <c r="J176" s="227" t="s">
        <v>2404</v>
      </c>
      <c r="K176" s="227" t="s">
        <v>2396</v>
      </c>
      <c r="L176" s="227" t="s">
        <v>2403</v>
      </c>
      <c r="M176" s="227" t="s">
        <v>430</v>
      </c>
      <c r="N176" s="46">
        <f>COUNTIF(Table48[[#This Row],[CMMI Comprehensive Primary Care Plus (CPC+)
Version Date: CY 2017 ]:[CMS Merit-based Incentive Payment System (MIPS) - General Practice/Family Medicine, Internal Medicine, and Pediatrics
Version Date: CY 2017 ]],"*yes*")</f>
        <v>6</v>
      </c>
      <c r="O176" s="47"/>
      <c r="P176" s="47" t="s">
        <v>1</v>
      </c>
      <c r="Q176" s="47"/>
      <c r="R176" s="47"/>
      <c r="S176" s="47" t="s">
        <v>1</v>
      </c>
      <c r="T176" s="47" t="s">
        <v>1</v>
      </c>
      <c r="U176" s="47"/>
      <c r="V176" s="47"/>
      <c r="W176" s="47"/>
      <c r="X176" s="47" t="s">
        <v>2871</v>
      </c>
      <c r="Y176" s="47" t="s">
        <v>1896</v>
      </c>
      <c r="Z176" s="227" t="s">
        <v>2458</v>
      </c>
      <c r="AA176" s="47" t="s">
        <v>1</v>
      </c>
      <c r="AB176" s="47"/>
      <c r="AC176" s="47"/>
      <c r="AD176" s="47"/>
      <c r="AE176" s="47"/>
      <c r="AF176" s="47"/>
      <c r="AG176" s="47" t="s">
        <v>1</v>
      </c>
      <c r="AH176" s="47"/>
    </row>
    <row r="177" spans="1:34" s="26" customFormat="1" ht="76.5" customHeight="1">
      <c r="A177" s="188" t="s">
        <v>1387</v>
      </c>
      <c r="B177" s="183" t="s">
        <v>1014</v>
      </c>
      <c r="C177" s="59" t="s">
        <v>1289</v>
      </c>
      <c r="D177" s="67"/>
      <c r="E177" s="66"/>
      <c r="F177" s="66"/>
      <c r="G177" s="240" t="s">
        <v>2491</v>
      </c>
      <c r="H177" s="202" t="s">
        <v>1015</v>
      </c>
      <c r="I177" s="47" t="s">
        <v>2414</v>
      </c>
      <c r="J177" s="47" t="s">
        <v>2409</v>
      </c>
      <c r="K177" s="47" t="s">
        <v>2402</v>
      </c>
      <c r="L177" s="47" t="s">
        <v>2403</v>
      </c>
      <c r="M177" s="154" t="s">
        <v>6</v>
      </c>
      <c r="N177" s="46">
        <f>COUNTIF(Table48[[#This Row],[CMMI Comprehensive Primary Care Plus (CPC+)
Version Date: CY 2017 ]:[CMS Merit-based Incentive Payment System (MIPS) - General Practice/Family Medicine, Internal Medicine, and Pediatrics
Version Date: CY 2017 ]],"*yes*")</f>
        <v>0</v>
      </c>
      <c r="O177" s="47"/>
      <c r="P177" s="47"/>
      <c r="Q177" s="47"/>
      <c r="R177" s="47"/>
      <c r="S177" s="47"/>
      <c r="T177" s="47"/>
      <c r="U177" s="47"/>
      <c r="V177" s="47"/>
      <c r="W177" s="47"/>
      <c r="X177" s="47"/>
      <c r="Y177" s="47"/>
      <c r="Z177" s="47"/>
      <c r="AA177" s="47"/>
      <c r="AB177" s="47"/>
      <c r="AC177" s="47"/>
      <c r="AD177" s="47"/>
      <c r="AE177" s="47"/>
      <c r="AF177" s="47"/>
      <c r="AG177" s="47"/>
      <c r="AH177" s="47"/>
    </row>
    <row r="178" spans="1:34" s="26" customFormat="1" ht="76.5" customHeight="1">
      <c r="A178" s="188" t="s">
        <v>1388</v>
      </c>
      <c r="B178" s="183" t="s">
        <v>1016</v>
      </c>
      <c r="C178" s="59" t="s">
        <v>1290</v>
      </c>
      <c r="D178" s="67"/>
      <c r="E178" s="66"/>
      <c r="F178" s="66"/>
      <c r="G178" s="240" t="s">
        <v>2491</v>
      </c>
      <c r="H178" s="202" t="s">
        <v>1017</v>
      </c>
      <c r="I178" s="47" t="s">
        <v>2414</v>
      </c>
      <c r="J178" s="47" t="s">
        <v>2409</v>
      </c>
      <c r="K178" s="47" t="s">
        <v>2402</v>
      </c>
      <c r="L178" s="47" t="s">
        <v>2403</v>
      </c>
      <c r="M178" s="154" t="s">
        <v>6</v>
      </c>
      <c r="N178" s="46">
        <f>COUNTIF(Table48[[#This Row],[CMMI Comprehensive Primary Care Plus (CPC+)
Version Date: CY 2017 ]:[CMS Merit-based Incentive Payment System (MIPS) - General Practice/Family Medicine, Internal Medicine, and Pediatrics
Version Date: CY 2017 ]],"*yes*")</f>
        <v>0</v>
      </c>
      <c r="O178" s="47"/>
      <c r="P178" s="47"/>
      <c r="Q178" s="47"/>
      <c r="R178" s="47"/>
      <c r="S178" s="47"/>
      <c r="T178" s="47"/>
      <c r="U178" s="47"/>
      <c r="V178" s="47"/>
      <c r="W178" s="47"/>
      <c r="X178" s="47"/>
      <c r="Y178" s="47"/>
      <c r="Z178" s="47"/>
      <c r="AA178" s="47"/>
      <c r="AB178" s="47"/>
      <c r="AC178" s="47"/>
      <c r="AD178" s="47"/>
      <c r="AE178" s="47"/>
      <c r="AF178" s="47"/>
      <c r="AG178" s="47"/>
      <c r="AH178" s="47"/>
    </row>
    <row r="179" spans="1:34" s="26" customFormat="1" ht="76.5" customHeight="1">
      <c r="A179" s="188" t="s">
        <v>1389</v>
      </c>
      <c r="B179" s="183" t="s">
        <v>1018</v>
      </c>
      <c r="C179" s="59" t="s">
        <v>1291</v>
      </c>
      <c r="D179" s="67"/>
      <c r="E179" s="66"/>
      <c r="F179" s="66"/>
      <c r="G179" s="240" t="s">
        <v>2491</v>
      </c>
      <c r="H179" s="202" t="s">
        <v>1019</v>
      </c>
      <c r="I179" s="47" t="s">
        <v>2414</v>
      </c>
      <c r="J179" s="47" t="s">
        <v>2409</v>
      </c>
      <c r="K179" s="47" t="s">
        <v>2402</v>
      </c>
      <c r="L179" s="47" t="s">
        <v>2403</v>
      </c>
      <c r="M179" s="227" t="s">
        <v>430</v>
      </c>
      <c r="N179" s="46">
        <f>COUNTIF(Table48[[#This Row],[CMMI Comprehensive Primary Care Plus (CPC+)
Version Date: CY 2017 ]:[CMS Merit-based Incentive Payment System (MIPS) - General Practice/Family Medicine, Internal Medicine, and Pediatrics
Version Date: CY 2017 ]],"*yes*")</f>
        <v>0</v>
      </c>
      <c r="O179" s="47"/>
      <c r="P179" s="47"/>
      <c r="Q179" s="47"/>
      <c r="R179" s="47"/>
      <c r="S179" s="47"/>
      <c r="T179" s="47"/>
      <c r="U179" s="47"/>
      <c r="V179" s="47"/>
      <c r="W179" s="47"/>
      <c r="X179" s="47"/>
      <c r="Y179" s="47"/>
      <c r="Z179" s="47"/>
      <c r="AA179" s="47"/>
      <c r="AB179" s="47"/>
      <c r="AC179" s="47"/>
      <c r="AD179" s="47"/>
      <c r="AE179" s="47"/>
      <c r="AF179" s="47"/>
      <c r="AG179" s="47"/>
      <c r="AH179" s="47"/>
    </row>
    <row r="180" spans="1:34" s="26" customFormat="1" ht="76.5" customHeight="1">
      <c r="A180" s="189" t="s">
        <v>1390</v>
      </c>
      <c r="B180" s="183" t="s">
        <v>1020</v>
      </c>
      <c r="C180" s="59" t="s">
        <v>1292</v>
      </c>
      <c r="D180" s="67"/>
      <c r="E180" s="66"/>
      <c r="F180" s="66"/>
      <c r="G180" s="240" t="s">
        <v>2491</v>
      </c>
      <c r="H180" s="202" t="s">
        <v>1021</v>
      </c>
      <c r="I180" s="47" t="s">
        <v>2414</v>
      </c>
      <c r="J180" s="47" t="s">
        <v>2409</v>
      </c>
      <c r="K180" s="47" t="s">
        <v>2402</v>
      </c>
      <c r="L180" s="47" t="s">
        <v>2403</v>
      </c>
      <c r="M180" s="154" t="s">
        <v>6</v>
      </c>
      <c r="N180" s="46">
        <f>COUNTIF(Table48[[#This Row],[CMMI Comprehensive Primary Care Plus (CPC+)
Version Date: CY 2017 ]:[CMS Merit-based Incentive Payment System (MIPS) - General Practice/Family Medicine, Internal Medicine, and Pediatrics
Version Date: CY 2017 ]],"*yes*")</f>
        <v>0</v>
      </c>
      <c r="O180" s="47"/>
      <c r="P180" s="47"/>
      <c r="Q180" s="47"/>
      <c r="R180" s="47"/>
      <c r="S180" s="47"/>
      <c r="T180" s="47"/>
      <c r="U180" s="47"/>
      <c r="V180" s="47"/>
      <c r="W180" s="47"/>
      <c r="X180" s="47"/>
      <c r="Y180" s="47"/>
      <c r="Z180" s="47"/>
      <c r="AA180" s="47"/>
      <c r="AB180" s="47"/>
      <c r="AC180" s="47"/>
      <c r="AD180" s="47"/>
      <c r="AE180" s="47"/>
      <c r="AF180" s="47"/>
      <c r="AG180" s="47"/>
      <c r="AH180" s="47"/>
    </row>
    <row r="181" spans="1:34" s="26" customFormat="1" ht="76.5" customHeight="1">
      <c r="A181" s="189" t="s">
        <v>1391</v>
      </c>
      <c r="B181" s="183" t="s">
        <v>1022</v>
      </c>
      <c r="C181" s="59" t="s">
        <v>1293</v>
      </c>
      <c r="D181" s="67"/>
      <c r="E181" s="66"/>
      <c r="F181" s="66"/>
      <c r="G181" s="240" t="s">
        <v>2491</v>
      </c>
      <c r="H181" s="202" t="s">
        <v>1023</v>
      </c>
      <c r="I181" s="47" t="s">
        <v>2414</v>
      </c>
      <c r="J181" s="47" t="s">
        <v>2409</v>
      </c>
      <c r="K181" s="47" t="s">
        <v>2402</v>
      </c>
      <c r="L181" s="47" t="s">
        <v>2403</v>
      </c>
      <c r="M181" s="154" t="s">
        <v>6</v>
      </c>
      <c r="N181" s="46">
        <f>COUNTIF(Table48[[#This Row],[CMMI Comprehensive Primary Care Plus (CPC+)
Version Date: CY 2017 ]:[CMS Merit-based Incentive Payment System (MIPS) - General Practice/Family Medicine, Internal Medicine, and Pediatrics
Version Date: CY 2017 ]],"*yes*")</f>
        <v>0</v>
      </c>
      <c r="O181" s="47"/>
      <c r="P181" s="47"/>
      <c r="Q181" s="47"/>
      <c r="R181" s="47"/>
      <c r="S181" s="47"/>
      <c r="T181" s="47"/>
      <c r="U181" s="47"/>
      <c r="V181" s="47"/>
      <c r="W181" s="47"/>
      <c r="X181" s="47"/>
      <c r="Y181" s="47"/>
      <c r="Z181" s="47"/>
      <c r="AA181" s="47"/>
      <c r="AB181" s="47"/>
      <c r="AC181" s="47"/>
      <c r="AD181" s="47"/>
      <c r="AE181" s="47"/>
      <c r="AF181" s="47"/>
      <c r="AG181" s="47"/>
      <c r="AH181" s="47"/>
    </row>
    <row r="182" spans="1:34" s="26" customFormat="1" ht="76.5" customHeight="1">
      <c r="A182" s="188" t="s">
        <v>1392</v>
      </c>
      <c r="B182" s="183" t="s">
        <v>1024</v>
      </c>
      <c r="C182" s="59" t="s">
        <v>1294</v>
      </c>
      <c r="D182" s="67"/>
      <c r="E182" s="66"/>
      <c r="F182" s="66"/>
      <c r="G182" s="240" t="s">
        <v>2491</v>
      </c>
      <c r="H182" s="202" t="s">
        <v>1025</v>
      </c>
      <c r="I182" s="47" t="s">
        <v>2414</v>
      </c>
      <c r="J182" s="47" t="s">
        <v>2409</v>
      </c>
      <c r="K182" s="47" t="s">
        <v>2402</v>
      </c>
      <c r="L182" s="47" t="s">
        <v>2403</v>
      </c>
      <c r="M182" s="154" t="s">
        <v>6</v>
      </c>
      <c r="N182" s="46">
        <f>COUNTIF(Table48[[#This Row],[CMMI Comprehensive Primary Care Plus (CPC+)
Version Date: CY 2017 ]:[CMS Merit-based Incentive Payment System (MIPS) - General Practice/Family Medicine, Internal Medicine, and Pediatrics
Version Date: CY 2017 ]],"*yes*")</f>
        <v>0</v>
      </c>
      <c r="O182" s="47"/>
      <c r="P182" s="47"/>
      <c r="Q182" s="47"/>
      <c r="R182" s="47"/>
      <c r="S182" s="47"/>
      <c r="T182" s="47"/>
      <c r="U182" s="47"/>
      <c r="V182" s="47"/>
      <c r="W182" s="47"/>
      <c r="X182" s="47"/>
      <c r="Y182" s="47"/>
      <c r="Z182" s="47"/>
      <c r="AA182" s="47"/>
      <c r="AB182" s="47"/>
      <c r="AC182" s="47"/>
      <c r="AD182" s="47"/>
      <c r="AE182" s="47"/>
      <c r="AF182" s="47"/>
      <c r="AG182" s="47"/>
      <c r="AH182" s="47"/>
    </row>
    <row r="183" spans="1:34" s="26" customFormat="1" ht="76.5" customHeight="1">
      <c r="A183" s="188" t="s">
        <v>1393</v>
      </c>
      <c r="B183" s="183" t="s">
        <v>2238</v>
      </c>
      <c r="C183" s="59" t="s">
        <v>1295</v>
      </c>
      <c r="D183" s="67"/>
      <c r="E183" s="66"/>
      <c r="F183" s="66"/>
      <c r="G183" s="240" t="s">
        <v>2491</v>
      </c>
      <c r="H183" s="202" t="s">
        <v>2239</v>
      </c>
      <c r="I183" s="47" t="s">
        <v>2414</v>
      </c>
      <c r="J183" s="47" t="s">
        <v>2409</v>
      </c>
      <c r="K183" s="47" t="s">
        <v>2402</v>
      </c>
      <c r="L183" s="47" t="s">
        <v>2403</v>
      </c>
      <c r="M183" s="227" t="s">
        <v>430</v>
      </c>
      <c r="N183" s="46">
        <f>COUNTIF(Table48[[#This Row],[CMMI Comprehensive Primary Care Plus (CPC+)
Version Date: CY 2017 ]:[CMS Merit-based Incentive Payment System (MIPS) - General Practice/Family Medicine, Internal Medicine, and Pediatrics
Version Date: CY 2017 ]],"*yes*")</f>
        <v>0</v>
      </c>
      <c r="O183" s="47"/>
      <c r="P183" s="47"/>
      <c r="Q183" s="47"/>
      <c r="R183" s="47"/>
      <c r="S183" s="47"/>
      <c r="T183" s="47"/>
      <c r="U183" s="47"/>
      <c r="V183" s="47"/>
      <c r="W183" s="47"/>
      <c r="X183" s="47"/>
      <c r="Y183" s="47"/>
      <c r="Z183" s="47"/>
      <c r="AA183" s="47"/>
      <c r="AB183" s="47"/>
      <c r="AC183" s="47"/>
      <c r="AD183" s="47"/>
      <c r="AE183" s="47"/>
      <c r="AF183" s="47"/>
      <c r="AG183" s="47"/>
      <c r="AH183" s="47"/>
    </row>
    <row r="184" spans="1:34" s="26" customFormat="1" ht="76.5" customHeight="1">
      <c r="A184" s="189" t="s">
        <v>550</v>
      </c>
      <c r="B184" s="183" t="s">
        <v>2674</v>
      </c>
      <c r="C184" s="57" t="s">
        <v>183</v>
      </c>
      <c r="D184" s="60"/>
      <c r="E184" s="61"/>
      <c r="F184" s="61"/>
      <c r="G184" s="223" t="s">
        <v>172</v>
      </c>
      <c r="H184" s="231" t="s">
        <v>1684</v>
      </c>
      <c r="I184" s="227" t="s">
        <v>2398</v>
      </c>
      <c r="J184" s="227" t="s">
        <v>2409</v>
      </c>
      <c r="K184" s="227" t="s">
        <v>2402</v>
      </c>
      <c r="L184" s="227" t="s">
        <v>2403</v>
      </c>
      <c r="M184" s="227" t="s">
        <v>6</v>
      </c>
      <c r="N184" s="46">
        <f>COUNTIF(Table48[[#This Row],[CMMI Comprehensive Primary Care Plus (CPC+)
Version Date: CY 2017 ]:[CMS Merit-based Incentive Payment System (MIPS) - General Practice/Family Medicine, Internal Medicine, and Pediatrics
Version Date: CY 2017 ]],"*yes*")</f>
        <v>0</v>
      </c>
      <c r="O184" s="47"/>
      <c r="P184" s="47"/>
      <c r="Q184" s="47"/>
      <c r="R184" s="47"/>
      <c r="S184" s="47"/>
      <c r="T184" s="47"/>
      <c r="U184" s="47"/>
      <c r="V184" s="47"/>
      <c r="W184" s="47"/>
      <c r="X184" s="47"/>
      <c r="Y184" s="47"/>
      <c r="Z184" s="47"/>
      <c r="AA184" s="47"/>
      <c r="AB184" s="47"/>
      <c r="AC184" s="47"/>
      <c r="AD184" s="47"/>
      <c r="AE184" s="47"/>
      <c r="AF184" s="47"/>
      <c r="AG184" s="47"/>
      <c r="AH184" s="47"/>
    </row>
    <row r="185" spans="1:34" s="26" customFormat="1" ht="76.5" customHeight="1">
      <c r="A185" s="188" t="s">
        <v>551</v>
      </c>
      <c r="B185" s="183" t="s">
        <v>2673</v>
      </c>
      <c r="C185" s="57" t="s">
        <v>182</v>
      </c>
      <c r="D185" s="60"/>
      <c r="E185" s="61"/>
      <c r="F185" s="61"/>
      <c r="G185" s="223" t="s">
        <v>172</v>
      </c>
      <c r="H185" s="231" t="s">
        <v>1685</v>
      </c>
      <c r="I185" s="227" t="s">
        <v>2398</v>
      </c>
      <c r="J185" s="227" t="s">
        <v>2409</v>
      </c>
      <c r="K185" s="227" t="s">
        <v>2402</v>
      </c>
      <c r="L185" s="227" t="s">
        <v>2403</v>
      </c>
      <c r="M185" s="227" t="s">
        <v>6</v>
      </c>
      <c r="N185" s="46">
        <f>COUNTIF(Table48[[#This Row],[CMMI Comprehensive Primary Care Plus (CPC+)
Version Date: CY 2017 ]:[CMS Merit-based Incentive Payment System (MIPS) - General Practice/Family Medicine, Internal Medicine, and Pediatrics
Version Date: CY 2017 ]],"*yes*")</f>
        <v>0</v>
      </c>
      <c r="O185" s="47"/>
      <c r="P185" s="47"/>
      <c r="Q185" s="47"/>
      <c r="R185" s="47"/>
      <c r="S185" s="47"/>
      <c r="T185" s="47"/>
      <c r="U185" s="47"/>
      <c r="V185" s="47"/>
      <c r="W185" s="47"/>
      <c r="X185" s="47"/>
      <c r="Y185" s="47"/>
      <c r="Z185" s="47"/>
      <c r="AA185" s="47"/>
      <c r="AB185" s="47"/>
      <c r="AC185" s="47"/>
      <c r="AD185" s="47"/>
      <c r="AE185" s="47"/>
      <c r="AF185" s="47"/>
      <c r="AG185" s="47"/>
      <c r="AH185" s="47"/>
    </row>
    <row r="186" spans="1:34" s="26" customFormat="1" ht="76.5" customHeight="1">
      <c r="A186" s="189" t="s">
        <v>632</v>
      </c>
      <c r="B186" s="183" t="s">
        <v>2131</v>
      </c>
      <c r="C186" s="59" t="s">
        <v>2143</v>
      </c>
      <c r="D186" s="67"/>
      <c r="E186" s="61"/>
      <c r="F186" s="61"/>
      <c r="G186" s="240" t="s">
        <v>2501</v>
      </c>
      <c r="H186" s="202" t="s">
        <v>2144</v>
      </c>
      <c r="I186" s="47" t="s">
        <v>2429</v>
      </c>
      <c r="J186" s="47" t="s">
        <v>2413</v>
      </c>
      <c r="K186" s="47" t="s">
        <v>2396</v>
      </c>
      <c r="L186" s="47" t="s">
        <v>2403</v>
      </c>
      <c r="M186" s="227" t="s">
        <v>430</v>
      </c>
      <c r="N186" s="46">
        <f>COUNTIF(Table48[[#This Row],[CMMI Comprehensive Primary Care Plus (CPC+)
Version Date: CY 2017 ]:[CMS Merit-based Incentive Payment System (MIPS) - General Practice/Family Medicine, Internal Medicine, and Pediatrics
Version Date: CY 2017 ]],"*yes*")</f>
        <v>1</v>
      </c>
      <c r="O186" s="47"/>
      <c r="P186" s="47"/>
      <c r="Q186" s="47"/>
      <c r="R186" s="47"/>
      <c r="S186" s="47"/>
      <c r="T186" s="47"/>
      <c r="U186" s="47"/>
      <c r="V186" s="47"/>
      <c r="W186" s="47" t="s">
        <v>1</v>
      </c>
      <c r="X186" s="47"/>
      <c r="Y186" s="47"/>
      <c r="Z186" s="47"/>
      <c r="AA186" s="47"/>
      <c r="AB186" s="47"/>
      <c r="AC186" s="47"/>
      <c r="AD186" s="47"/>
      <c r="AE186" s="47"/>
      <c r="AF186" s="47"/>
      <c r="AG186" s="47"/>
      <c r="AH186" s="47"/>
    </row>
    <row r="187" spans="1:34" s="26" customFormat="1" ht="76.5" customHeight="1">
      <c r="A187" s="188" t="s">
        <v>552</v>
      </c>
      <c r="B187" s="183" t="s">
        <v>294</v>
      </c>
      <c r="C187" s="59" t="s">
        <v>295</v>
      </c>
      <c r="D187" s="67"/>
      <c r="E187" s="66"/>
      <c r="F187" s="66"/>
      <c r="G187" s="223" t="s">
        <v>261</v>
      </c>
      <c r="H187" s="231" t="s">
        <v>1686</v>
      </c>
      <c r="I187" s="227" t="s">
        <v>2412</v>
      </c>
      <c r="J187" s="227" t="s">
        <v>2428</v>
      </c>
      <c r="K187" s="227" t="s">
        <v>2396</v>
      </c>
      <c r="L187" s="227" t="s">
        <v>2403</v>
      </c>
      <c r="M187" s="227" t="s">
        <v>430</v>
      </c>
      <c r="N187" s="46">
        <f>COUNTIF(Table48[[#This Row],[CMMI Comprehensive Primary Care Plus (CPC+)
Version Date: CY 2017 ]:[CMS Merit-based Incentive Payment System (MIPS) - General Practice/Family Medicine, Internal Medicine, and Pediatrics
Version Date: CY 2017 ]],"*yes*")</f>
        <v>1</v>
      </c>
      <c r="O187" s="47"/>
      <c r="P187" s="47"/>
      <c r="Q187" s="47"/>
      <c r="R187" s="47"/>
      <c r="S187" s="47"/>
      <c r="T187" s="47"/>
      <c r="U187" s="47"/>
      <c r="V187" s="47"/>
      <c r="W187" s="47" t="s">
        <v>1</v>
      </c>
      <c r="X187" s="47"/>
      <c r="Y187" s="47"/>
      <c r="Z187" s="47"/>
      <c r="AA187" s="47"/>
      <c r="AB187" s="47" t="s">
        <v>2080</v>
      </c>
      <c r="AC187" s="47"/>
      <c r="AD187" s="47"/>
      <c r="AE187" s="47"/>
      <c r="AF187" s="47"/>
      <c r="AG187" s="47"/>
      <c r="AH187" s="47"/>
    </row>
    <row r="188" spans="1:34" s="26" customFormat="1" ht="76.5" customHeight="1">
      <c r="A188" s="189" t="s">
        <v>553</v>
      </c>
      <c r="B188" s="183" t="s">
        <v>296</v>
      </c>
      <c r="C188" s="59" t="s">
        <v>297</v>
      </c>
      <c r="D188" s="67"/>
      <c r="E188" s="66"/>
      <c r="F188" s="66"/>
      <c r="G188" s="223" t="s">
        <v>261</v>
      </c>
      <c r="H188" s="231" t="s">
        <v>1688</v>
      </c>
      <c r="I188" s="227" t="s">
        <v>2412</v>
      </c>
      <c r="J188" s="227" t="s">
        <v>2428</v>
      </c>
      <c r="K188" s="227" t="s">
        <v>2396</v>
      </c>
      <c r="L188" s="227" t="s">
        <v>2403</v>
      </c>
      <c r="M188" s="227" t="s">
        <v>430</v>
      </c>
      <c r="N188" s="46">
        <f>COUNTIF(Table48[[#This Row],[CMMI Comprehensive Primary Care Plus (CPC+)
Version Date: CY 2017 ]:[CMS Merit-based Incentive Payment System (MIPS) - General Practice/Family Medicine, Internal Medicine, and Pediatrics
Version Date: CY 2017 ]],"*yes*")</f>
        <v>0</v>
      </c>
      <c r="O188" s="47"/>
      <c r="P188" s="47"/>
      <c r="Q188" s="47"/>
      <c r="R188" s="47"/>
      <c r="S188" s="47"/>
      <c r="T188" s="47"/>
      <c r="U188" s="47"/>
      <c r="V188" s="47"/>
      <c r="W188" s="47"/>
      <c r="X188" s="47"/>
      <c r="Y188" s="47"/>
      <c r="Z188" s="47"/>
      <c r="AA188" s="47"/>
      <c r="AB188" s="47" t="s">
        <v>2538</v>
      </c>
      <c r="AC188" s="47"/>
      <c r="AD188" s="47"/>
      <c r="AE188" s="47"/>
      <c r="AF188" s="47"/>
      <c r="AG188" s="47"/>
      <c r="AH188" s="47"/>
    </row>
    <row r="189" spans="1:34" s="26" customFormat="1" ht="76.5" customHeight="1">
      <c r="A189" s="188" t="s">
        <v>554</v>
      </c>
      <c r="B189" s="183" t="s">
        <v>298</v>
      </c>
      <c r="C189" s="59" t="s">
        <v>299</v>
      </c>
      <c r="D189" s="67"/>
      <c r="E189" s="66"/>
      <c r="F189" s="66"/>
      <c r="G189" s="223" t="s">
        <v>261</v>
      </c>
      <c r="H189" s="231" t="s">
        <v>1689</v>
      </c>
      <c r="I189" s="227" t="s">
        <v>2412</v>
      </c>
      <c r="J189" s="227" t="s">
        <v>2428</v>
      </c>
      <c r="K189" s="227" t="s">
        <v>2396</v>
      </c>
      <c r="L189" s="227" t="s">
        <v>2403</v>
      </c>
      <c r="M189" s="227" t="s">
        <v>430</v>
      </c>
      <c r="N189" s="46">
        <f>COUNTIF(Table48[[#This Row],[CMMI Comprehensive Primary Care Plus (CPC+)
Version Date: CY 2017 ]:[CMS Merit-based Incentive Payment System (MIPS) - General Practice/Family Medicine, Internal Medicine, and Pediatrics
Version Date: CY 2017 ]],"*yes*")</f>
        <v>0</v>
      </c>
      <c r="O189" s="47"/>
      <c r="P189" s="47"/>
      <c r="Q189" s="47"/>
      <c r="R189" s="47"/>
      <c r="S189" s="47"/>
      <c r="T189" s="47"/>
      <c r="U189" s="47"/>
      <c r="V189" s="47"/>
      <c r="W189" s="47"/>
      <c r="X189" s="47"/>
      <c r="Y189" s="47"/>
      <c r="Z189" s="47"/>
      <c r="AA189" s="47"/>
      <c r="AB189" s="47" t="s">
        <v>2539</v>
      </c>
      <c r="AC189" s="47"/>
      <c r="AD189" s="47"/>
      <c r="AE189" s="47"/>
      <c r="AF189" s="47"/>
      <c r="AG189" s="47"/>
      <c r="AH189" s="47"/>
    </row>
    <row r="190" spans="1:34" s="26" customFormat="1" ht="76.5" customHeight="1">
      <c r="A190" s="189" t="s">
        <v>555</v>
      </c>
      <c r="B190" s="183" t="s">
        <v>300</v>
      </c>
      <c r="C190" s="59" t="s">
        <v>301</v>
      </c>
      <c r="D190" s="67"/>
      <c r="E190" s="66"/>
      <c r="F190" s="66"/>
      <c r="G190" s="223" t="s">
        <v>261</v>
      </c>
      <c r="H190" s="231" t="s">
        <v>1690</v>
      </c>
      <c r="I190" s="227" t="s">
        <v>2412</v>
      </c>
      <c r="J190" s="227" t="s">
        <v>2428</v>
      </c>
      <c r="K190" s="227" t="s">
        <v>2396</v>
      </c>
      <c r="L190" s="227" t="s">
        <v>2403</v>
      </c>
      <c r="M190" s="227" t="s">
        <v>430</v>
      </c>
      <c r="N190" s="46">
        <f>COUNTIF(Table48[[#This Row],[CMMI Comprehensive Primary Care Plus (CPC+)
Version Date: CY 2017 ]:[CMS Merit-based Incentive Payment System (MIPS) - General Practice/Family Medicine, Internal Medicine, and Pediatrics
Version Date: CY 2017 ]],"*yes*")</f>
        <v>1</v>
      </c>
      <c r="O190" s="47"/>
      <c r="P190" s="47"/>
      <c r="Q190" s="47"/>
      <c r="R190" s="47"/>
      <c r="S190" s="47"/>
      <c r="T190" s="47"/>
      <c r="U190" s="47"/>
      <c r="V190" s="47"/>
      <c r="W190" s="47" t="s">
        <v>1</v>
      </c>
      <c r="X190" s="47"/>
      <c r="Y190" s="47"/>
      <c r="Z190" s="47"/>
      <c r="AA190" s="47"/>
      <c r="AB190" s="47" t="s">
        <v>7</v>
      </c>
      <c r="AC190" s="47"/>
      <c r="AD190" s="47"/>
      <c r="AE190" s="47"/>
      <c r="AF190" s="47" t="s">
        <v>2278</v>
      </c>
      <c r="AG190" s="47"/>
      <c r="AH190" s="47" t="s">
        <v>1</v>
      </c>
    </row>
    <row r="191" spans="1:34" s="26" customFormat="1" ht="76.5" customHeight="1">
      <c r="A191" s="188" t="s">
        <v>556</v>
      </c>
      <c r="B191" s="183" t="s">
        <v>302</v>
      </c>
      <c r="C191" s="190" t="s">
        <v>303</v>
      </c>
      <c r="D191" s="67"/>
      <c r="E191" s="66"/>
      <c r="F191" s="66"/>
      <c r="G191" s="223" t="s">
        <v>261</v>
      </c>
      <c r="H191" s="231" t="s">
        <v>1691</v>
      </c>
      <c r="I191" s="227" t="s">
        <v>2412</v>
      </c>
      <c r="J191" s="227" t="s">
        <v>2428</v>
      </c>
      <c r="K191" s="227" t="s">
        <v>2396</v>
      </c>
      <c r="L191" s="227" t="s">
        <v>2403</v>
      </c>
      <c r="M191" s="227" t="s">
        <v>430</v>
      </c>
      <c r="N191" s="46">
        <f>COUNTIF(Table48[[#This Row],[CMMI Comprehensive Primary Care Plus (CPC+)
Version Date: CY 2017 ]:[CMS Merit-based Incentive Payment System (MIPS) - General Practice/Family Medicine, Internal Medicine, and Pediatrics
Version Date: CY 2017 ]],"*yes*")</f>
        <v>0</v>
      </c>
      <c r="O191" s="47"/>
      <c r="P191" s="47"/>
      <c r="Q191" s="47"/>
      <c r="R191" s="47"/>
      <c r="S191" s="47"/>
      <c r="T191" s="47"/>
      <c r="U191" s="47"/>
      <c r="V191" s="47"/>
      <c r="W191" s="47"/>
      <c r="X191" s="47"/>
      <c r="Y191" s="47"/>
      <c r="Z191" s="47"/>
      <c r="AA191" s="47"/>
      <c r="AB191" s="47" t="s">
        <v>2540</v>
      </c>
      <c r="AC191" s="47"/>
      <c r="AD191" s="47"/>
      <c r="AE191" s="47"/>
      <c r="AF191" s="47"/>
      <c r="AG191" s="47"/>
      <c r="AH191" s="47"/>
    </row>
    <row r="192" spans="1:34" s="26" customFormat="1" ht="76.5" customHeight="1">
      <c r="A192" s="189" t="s">
        <v>557</v>
      </c>
      <c r="B192" s="183" t="s">
        <v>304</v>
      </c>
      <c r="C192" s="190" t="s">
        <v>305</v>
      </c>
      <c r="D192" s="67"/>
      <c r="E192" s="66"/>
      <c r="F192" s="66"/>
      <c r="G192" s="223" t="s">
        <v>261</v>
      </c>
      <c r="H192" s="231" t="s">
        <v>1692</v>
      </c>
      <c r="I192" s="227" t="s">
        <v>2412</v>
      </c>
      <c r="J192" s="227" t="s">
        <v>2428</v>
      </c>
      <c r="K192" s="227" t="s">
        <v>2396</v>
      </c>
      <c r="L192" s="227" t="s">
        <v>2403</v>
      </c>
      <c r="M192" s="227" t="s">
        <v>430</v>
      </c>
      <c r="N192" s="46">
        <f>COUNTIF(Table48[[#This Row],[CMMI Comprehensive Primary Care Plus (CPC+)
Version Date: CY 2017 ]:[CMS Merit-based Incentive Payment System (MIPS) - General Practice/Family Medicine, Internal Medicine, and Pediatrics
Version Date: CY 2017 ]],"*yes*")</f>
        <v>1</v>
      </c>
      <c r="O192" s="47"/>
      <c r="P192" s="47"/>
      <c r="Q192" s="47"/>
      <c r="R192" s="47"/>
      <c r="S192" s="47"/>
      <c r="T192" s="47"/>
      <c r="U192" s="47"/>
      <c r="V192" s="47"/>
      <c r="W192" s="47" t="s">
        <v>1</v>
      </c>
      <c r="X192" s="47"/>
      <c r="Y192" s="47"/>
      <c r="Z192" s="47"/>
      <c r="AA192" s="47"/>
      <c r="AB192" s="47" t="s">
        <v>2541</v>
      </c>
      <c r="AC192" s="47"/>
      <c r="AD192" s="47"/>
      <c r="AE192" s="47"/>
      <c r="AF192" s="47"/>
      <c r="AG192" s="47"/>
      <c r="AH192" s="47"/>
    </row>
    <row r="193" spans="1:34" s="26" customFormat="1" ht="76.5" customHeight="1">
      <c r="A193" s="188" t="s">
        <v>558</v>
      </c>
      <c r="B193" s="183" t="s">
        <v>349</v>
      </c>
      <c r="C193" s="190" t="s">
        <v>417</v>
      </c>
      <c r="D193" s="67" t="s">
        <v>359</v>
      </c>
      <c r="E193" s="66"/>
      <c r="F193" s="66"/>
      <c r="G193" s="223" t="s">
        <v>261</v>
      </c>
      <c r="H193" s="231" t="s">
        <v>1693</v>
      </c>
      <c r="I193" s="227" t="s">
        <v>2412</v>
      </c>
      <c r="J193" s="227" t="s">
        <v>2428</v>
      </c>
      <c r="K193" s="227" t="s">
        <v>2396</v>
      </c>
      <c r="L193" s="227" t="s">
        <v>2403</v>
      </c>
      <c r="M193" s="227" t="s">
        <v>431</v>
      </c>
      <c r="N193" s="46">
        <f>COUNTIF(Table48[[#This Row],[CMMI Comprehensive Primary Care Plus (CPC+)
Version Date: CY 2017 ]:[CMS Merit-based Incentive Payment System (MIPS) - General Practice/Family Medicine, Internal Medicine, and Pediatrics
Version Date: CY 2017 ]],"*yes*")</f>
        <v>1</v>
      </c>
      <c r="O193" s="47"/>
      <c r="P193" s="47"/>
      <c r="Q193" s="47"/>
      <c r="R193" s="47"/>
      <c r="S193" s="47"/>
      <c r="T193" s="47"/>
      <c r="U193" s="47"/>
      <c r="V193" s="47"/>
      <c r="W193" s="47" t="s">
        <v>1</v>
      </c>
      <c r="X193" s="47"/>
      <c r="Y193" s="47"/>
      <c r="Z193" s="47"/>
      <c r="AA193" s="47"/>
      <c r="AB193" s="47" t="s">
        <v>2080</v>
      </c>
      <c r="AC193" s="47"/>
      <c r="AD193" s="47"/>
      <c r="AE193" s="47"/>
      <c r="AF193" s="47"/>
      <c r="AG193" s="47"/>
      <c r="AH193" s="47"/>
    </row>
    <row r="194" spans="1:34" s="26" customFormat="1" ht="76.5" customHeight="1">
      <c r="A194" s="189" t="s">
        <v>559</v>
      </c>
      <c r="B194" s="183" t="s">
        <v>306</v>
      </c>
      <c r="C194" s="59" t="s">
        <v>307</v>
      </c>
      <c r="D194" s="67"/>
      <c r="E194" s="66"/>
      <c r="F194" s="66"/>
      <c r="G194" s="223" t="s">
        <v>261</v>
      </c>
      <c r="H194" s="231" t="s">
        <v>1694</v>
      </c>
      <c r="I194" s="227" t="s">
        <v>2412</v>
      </c>
      <c r="J194" s="227" t="s">
        <v>2428</v>
      </c>
      <c r="K194" s="227" t="s">
        <v>2396</v>
      </c>
      <c r="L194" s="227" t="s">
        <v>2403</v>
      </c>
      <c r="M194" s="227" t="s">
        <v>430</v>
      </c>
      <c r="N194" s="46">
        <f>COUNTIF(Table48[[#This Row],[CMMI Comprehensive Primary Care Plus (CPC+)
Version Date: CY 2017 ]:[CMS Merit-based Incentive Payment System (MIPS) - General Practice/Family Medicine, Internal Medicine, and Pediatrics
Version Date: CY 2017 ]],"*yes*")</f>
        <v>0</v>
      </c>
      <c r="O194" s="47"/>
      <c r="P194" s="47"/>
      <c r="Q194" s="47"/>
      <c r="R194" s="47"/>
      <c r="S194" s="47"/>
      <c r="T194" s="47"/>
      <c r="U194" s="47"/>
      <c r="V194" s="47"/>
      <c r="W194" s="47"/>
      <c r="X194" s="47"/>
      <c r="Y194" s="47"/>
      <c r="Z194" s="47"/>
      <c r="AA194" s="47"/>
      <c r="AB194" s="47" t="s">
        <v>2080</v>
      </c>
      <c r="AC194" s="47"/>
      <c r="AD194" s="47"/>
      <c r="AE194" s="47"/>
      <c r="AF194" s="47"/>
      <c r="AG194" s="47"/>
      <c r="AH194" s="47"/>
    </row>
    <row r="195" spans="1:34" s="26" customFormat="1" ht="76.5" customHeight="1">
      <c r="A195" s="189" t="s">
        <v>560</v>
      </c>
      <c r="B195" s="183" t="s">
        <v>2676</v>
      </c>
      <c r="C195" s="59" t="s">
        <v>308</v>
      </c>
      <c r="D195" s="67"/>
      <c r="E195" s="66"/>
      <c r="F195" s="66"/>
      <c r="G195" s="240" t="s">
        <v>733</v>
      </c>
      <c r="H195" s="231" t="s">
        <v>2614</v>
      </c>
      <c r="I195" s="227" t="s">
        <v>2412</v>
      </c>
      <c r="J195" s="227" t="s">
        <v>2413</v>
      </c>
      <c r="K195" s="227" t="s">
        <v>2402</v>
      </c>
      <c r="L195" s="227" t="s">
        <v>2403</v>
      </c>
      <c r="M195" s="227" t="s">
        <v>5</v>
      </c>
      <c r="N195" s="46">
        <f>COUNTIF(Table48[[#This Row],[CMMI Comprehensive Primary Care Plus (CPC+)
Version Date: CY 2017 ]:[CMS Merit-based Incentive Payment System (MIPS) - General Practice/Family Medicine, Internal Medicine, and Pediatrics
Version Date: CY 2017 ]],"*yes*")</f>
        <v>1</v>
      </c>
      <c r="O195" s="47"/>
      <c r="P195" s="47"/>
      <c r="Q195" s="47"/>
      <c r="R195" s="47"/>
      <c r="S195" s="47"/>
      <c r="T195" s="47"/>
      <c r="U195" s="47"/>
      <c r="V195" s="47"/>
      <c r="W195" s="47" t="s">
        <v>1</v>
      </c>
      <c r="X195" s="47"/>
      <c r="Y195" s="47"/>
      <c r="Z195" s="47"/>
      <c r="AA195" s="47"/>
      <c r="AB195" s="47"/>
      <c r="AC195" s="47"/>
      <c r="AD195" s="47"/>
      <c r="AE195" s="47"/>
      <c r="AF195" s="47"/>
      <c r="AG195" s="47"/>
      <c r="AH195" s="47"/>
    </row>
    <row r="196" spans="1:34" s="26" customFormat="1" ht="76.5" customHeight="1">
      <c r="A196" s="188" t="s">
        <v>561</v>
      </c>
      <c r="B196" s="183" t="s">
        <v>1917</v>
      </c>
      <c r="C196" s="59" t="s">
        <v>418</v>
      </c>
      <c r="D196" s="67" t="s">
        <v>359</v>
      </c>
      <c r="E196" s="66"/>
      <c r="F196" s="66"/>
      <c r="G196" s="240" t="s">
        <v>2021</v>
      </c>
      <c r="H196" s="231" t="s">
        <v>1695</v>
      </c>
      <c r="I196" s="227" t="s">
        <v>2412</v>
      </c>
      <c r="J196" s="227" t="s">
        <v>2413</v>
      </c>
      <c r="K196" s="227" t="s">
        <v>2396</v>
      </c>
      <c r="L196" s="227" t="s">
        <v>2403</v>
      </c>
      <c r="M196" s="227" t="s">
        <v>431</v>
      </c>
      <c r="N196" s="46">
        <f>COUNTIF(Table48[[#This Row],[CMMI Comprehensive Primary Care Plus (CPC+)
Version Date: CY 2017 ]:[CMS Merit-based Incentive Payment System (MIPS) - General Practice/Family Medicine, Internal Medicine, and Pediatrics
Version Date: CY 2017 ]],"*yes*")</f>
        <v>1</v>
      </c>
      <c r="O196" s="47"/>
      <c r="P196" s="47"/>
      <c r="Q196" s="47"/>
      <c r="R196" s="47"/>
      <c r="S196" s="47"/>
      <c r="T196" s="47"/>
      <c r="U196" s="47"/>
      <c r="V196" s="47"/>
      <c r="W196" s="47" t="s">
        <v>1</v>
      </c>
      <c r="X196" s="47"/>
      <c r="Y196" s="47"/>
      <c r="Z196" s="47"/>
      <c r="AA196" s="47"/>
      <c r="AB196" s="47"/>
      <c r="AC196" s="47"/>
      <c r="AD196" s="47"/>
      <c r="AE196" s="47"/>
      <c r="AF196" s="47"/>
      <c r="AG196" s="47"/>
      <c r="AH196" s="47"/>
    </row>
    <row r="197" spans="1:34" s="26" customFormat="1" ht="76.5" customHeight="1">
      <c r="A197" s="189" t="s">
        <v>562</v>
      </c>
      <c r="B197" s="183" t="s">
        <v>1918</v>
      </c>
      <c r="C197" s="59" t="s">
        <v>309</v>
      </c>
      <c r="D197" s="67"/>
      <c r="E197" s="66"/>
      <c r="F197" s="66"/>
      <c r="G197" s="240" t="s">
        <v>2021</v>
      </c>
      <c r="H197" s="231" t="s">
        <v>1696</v>
      </c>
      <c r="I197" s="227" t="s">
        <v>2412</v>
      </c>
      <c r="J197" s="227" t="s">
        <v>2413</v>
      </c>
      <c r="K197" s="227" t="s">
        <v>2396</v>
      </c>
      <c r="L197" s="227" t="s">
        <v>2403</v>
      </c>
      <c r="M197" s="227" t="s">
        <v>430</v>
      </c>
      <c r="N197" s="46">
        <f>COUNTIF(Table48[[#This Row],[CMMI Comprehensive Primary Care Plus (CPC+)
Version Date: CY 2017 ]:[CMS Merit-based Incentive Payment System (MIPS) - General Practice/Family Medicine, Internal Medicine, and Pediatrics
Version Date: CY 2017 ]],"*yes*")</f>
        <v>0</v>
      </c>
      <c r="O197" s="47"/>
      <c r="P197" s="47"/>
      <c r="Q197" s="47"/>
      <c r="R197" s="47"/>
      <c r="S197" s="47"/>
      <c r="T197" s="47"/>
      <c r="U197" s="47"/>
      <c r="V197" s="47"/>
      <c r="W197" s="47"/>
      <c r="X197" s="47"/>
      <c r="Y197" s="47"/>
      <c r="Z197" s="47"/>
      <c r="AA197" s="47"/>
      <c r="AB197" s="47"/>
      <c r="AC197" s="47"/>
      <c r="AD197" s="47"/>
      <c r="AE197" s="47"/>
      <c r="AF197" s="47"/>
      <c r="AG197" s="47"/>
      <c r="AH197" s="47"/>
    </row>
    <row r="198" spans="1:34" s="26" customFormat="1" ht="76.5" customHeight="1">
      <c r="A198" s="188" t="s">
        <v>1340</v>
      </c>
      <c r="B198" s="183" t="s">
        <v>1026</v>
      </c>
      <c r="C198" s="59" t="s">
        <v>1296</v>
      </c>
      <c r="D198" s="67"/>
      <c r="E198" s="66"/>
      <c r="F198" s="66"/>
      <c r="G198" s="240" t="s">
        <v>2002</v>
      </c>
      <c r="H198" s="202" t="s">
        <v>1027</v>
      </c>
      <c r="I198" s="47" t="s">
        <v>2412</v>
      </c>
      <c r="J198" s="47" t="s">
        <v>2413</v>
      </c>
      <c r="K198" s="47" t="s">
        <v>2396</v>
      </c>
      <c r="L198" s="47" t="s">
        <v>2441</v>
      </c>
      <c r="M198" s="236" t="s">
        <v>2171</v>
      </c>
      <c r="N198" s="46">
        <f>COUNTIF(Table48[[#This Row],[CMMI Comprehensive Primary Care Plus (CPC+)
Version Date: CY 2017 ]:[CMS Merit-based Incentive Payment System (MIPS) - General Practice/Family Medicine, Internal Medicine, and Pediatrics
Version Date: CY 2017 ]],"*yes*")</f>
        <v>0</v>
      </c>
      <c r="O198" s="47"/>
      <c r="P198" s="47"/>
      <c r="Q198" s="47"/>
      <c r="R198" s="47"/>
      <c r="S198" s="47"/>
      <c r="T198" s="47"/>
      <c r="U198" s="47"/>
      <c r="V198" s="47"/>
      <c r="W198" s="47"/>
      <c r="X198" s="47"/>
      <c r="Y198" s="47"/>
      <c r="Z198" s="47"/>
      <c r="AA198" s="47"/>
      <c r="AB198" s="47"/>
      <c r="AC198" s="47"/>
      <c r="AD198" s="47"/>
      <c r="AE198" s="47"/>
      <c r="AF198" s="47"/>
      <c r="AG198" s="47"/>
      <c r="AH198" s="47"/>
    </row>
    <row r="199" spans="1:34" s="26" customFormat="1" ht="76.5" customHeight="1">
      <c r="A199" s="189" t="s">
        <v>1994</v>
      </c>
      <c r="B199" s="183" t="s">
        <v>1995</v>
      </c>
      <c r="C199" s="59" t="s">
        <v>1996</v>
      </c>
      <c r="D199" s="67"/>
      <c r="E199" s="61"/>
      <c r="F199" s="61"/>
      <c r="G199" s="223" t="s">
        <v>2003</v>
      </c>
      <c r="H199" s="202" t="s">
        <v>2421</v>
      </c>
      <c r="I199" s="47" t="s">
        <v>2412</v>
      </c>
      <c r="J199" s="47" t="s">
        <v>2413</v>
      </c>
      <c r="K199" s="47" t="s">
        <v>2396</v>
      </c>
      <c r="L199" s="47" t="s">
        <v>2403</v>
      </c>
      <c r="M199" s="47" t="s">
        <v>430</v>
      </c>
      <c r="N199" s="46">
        <f>COUNTIF(Table48[[#This Row],[CMMI Comprehensive Primary Care Plus (CPC+)
Version Date: CY 2017 ]:[CMS Merit-based Incentive Payment System (MIPS) - General Practice/Family Medicine, Internal Medicine, and Pediatrics
Version Date: CY 2017 ]],"*yes*")</f>
        <v>0</v>
      </c>
      <c r="O199" s="47"/>
      <c r="P199" s="47"/>
      <c r="Q199" s="47"/>
      <c r="R199" s="47"/>
      <c r="S199" s="47"/>
      <c r="T199" s="47"/>
      <c r="U199" s="47"/>
      <c r="V199" s="47"/>
      <c r="W199" s="47"/>
      <c r="X199" s="47"/>
      <c r="Y199" s="47"/>
      <c r="Z199" s="47"/>
      <c r="AA199" s="47"/>
      <c r="AB199" s="47"/>
      <c r="AC199" s="47"/>
      <c r="AD199" s="47"/>
      <c r="AE199" s="47"/>
      <c r="AF199" s="47"/>
      <c r="AG199" s="47"/>
      <c r="AH199" s="47"/>
    </row>
    <row r="200" spans="1:34" s="26" customFormat="1" ht="76.5" customHeight="1">
      <c r="A200" s="188" t="s">
        <v>563</v>
      </c>
      <c r="B200" s="183" t="s">
        <v>310</v>
      </c>
      <c r="C200" s="59" t="s">
        <v>311</v>
      </c>
      <c r="D200" s="67"/>
      <c r="E200" s="66"/>
      <c r="F200" s="66"/>
      <c r="G200" s="240" t="s">
        <v>2021</v>
      </c>
      <c r="H200" s="231" t="s">
        <v>1697</v>
      </c>
      <c r="I200" s="227" t="s">
        <v>2412</v>
      </c>
      <c r="J200" s="227" t="s">
        <v>2407</v>
      </c>
      <c r="K200" s="227" t="s">
        <v>2402</v>
      </c>
      <c r="L200" s="227" t="s">
        <v>2403</v>
      </c>
      <c r="M200" s="227" t="s">
        <v>5</v>
      </c>
      <c r="N200" s="46">
        <f>COUNTIF(Table48[[#This Row],[CMMI Comprehensive Primary Care Plus (CPC+)
Version Date: CY 2017 ]:[CMS Merit-based Incentive Payment System (MIPS) - General Practice/Family Medicine, Internal Medicine, and Pediatrics
Version Date: CY 2017 ]],"*yes*")</f>
        <v>2</v>
      </c>
      <c r="O200" s="47"/>
      <c r="P200" s="47"/>
      <c r="Q200" s="47"/>
      <c r="R200" s="47"/>
      <c r="S200" s="47"/>
      <c r="T200" s="47"/>
      <c r="U200" s="47"/>
      <c r="V200" s="47" t="s">
        <v>2087</v>
      </c>
      <c r="W200" s="47" t="s">
        <v>1</v>
      </c>
      <c r="X200" s="47"/>
      <c r="Y200" s="47"/>
      <c r="Z200" s="47"/>
      <c r="AA200" s="47"/>
      <c r="AB200" s="47"/>
      <c r="AC200" s="47"/>
      <c r="AD200" s="47"/>
      <c r="AE200" s="47"/>
      <c r="AF200" s="47"/>
      <c r="AG200" s="47"/>
      <c r="AH200" s="47"/>
    </row>
    <row r="201" spans="1:34" s="26" customFormat="1" ht="76.5" customHeight="1">
      <c r="A201" s="189" t="s">
        <v>564</v>
      </c>
      <c r="B201" s="183" t="s">
        <v>152</v>
      </c>
      <c r="C201" s="57" t="s">
        <v>60</v>
      </c>
      <c r="D201" s="60"/>
      <c r="E201" s="61"/>
      <c r="F201" s="61"/>
      <c r="G201" s="223" t="s">
        <v>261</v>
      </c>
      <c r="H201" s="231" t="s">
        <v>1698</v>
      </c>
      <c r="I201" s="227" t="s">
        <v>2412</v>
      </c>
      <c r="J201" s="227" t="s">
        <v>2425</v>
      </c>
      <c r="K201" s="227" t="s">
        <v>2402</v>
      </c>
      <c r="L201" s="227" t="s">
        <v>2403</v>
      </c>
      <c r="M201" s="227" t="s">
        <v>430</v>
      </c>
      <c r="N201" s="46">
        <f>COUNTIF(Table48[[#This Row],[CMMI Comprehensive Primary Care Plus (CPC+)
Version Date: CY 2017 ]:[CMS Merit-based Incentive Payment System (MIPS) - General Practice/Family Medicine, Internal Medicine, and Pediatrics
Version Date: CY 2017 ]],"*yes*")</f>
        <v>3</v>
      </c>
      <c r="O201" s="47"/>
      <c r="P201" s="47"/>
      <c r="Q201" s="47"/>
      <c r="R201" s="47" t="s">
        <v>2860</v>
      </c>
      <c r="S201" s="47"/>
      <c r="T201" s="47"/>
      <c r="U201" s="47"/>
      <c r="V201" s="47" t="s">
        <v>2087</v>
      </c>
      <c r="W201" s="47" t="s">
        <v>1</v>
      </c>
      <c r="X201" s="47"/>
      <c r="Y201" s="47"/>
      <c r="Z201" s="47"/>
      <c r="AA201" s="47" t="s">
        <v>1</v>
      </c>
      <c r="AB201" s="47" t="s">
        <v>2542</v>
      </c>
      <c r="AC201" s="47"/>
      <c r="AD201" s="47"/>
      <c r="AE201" s="47" t="s">
        <v>1</v>
      </c>
      <c r="AF201" s="47" t="s">
        <v>2278</v>
      </c>
      <c r="AG201" s="47"/>
      <c r="AH201" s="47"/>
    </row>
    <row r="202" spans="1:34" s="26" customFormat="1" ht="76.5" customHeight="1">
      <c r="A202" s="188" t="s">
        <v>565</v>
      </c>
      <c r="B202" s="183" t="s">
        <v>153</v>
      </c>
      <c r="C202" s="57" t="s">
        <v>154</v>
      </c>
      <c r="D202" s="60"/>
      <c r="E202" s="61"/>
      <c r="F202" s="61"/>
      <c r="G202" s="223" t="s">
        <v>261</v>
      </c>
      <c r="H202" s="231" t="s">
        <v>1699</v>
      </c>
      <c r="I202" s="227" t="s">
        <v>2412</v>
      </c>
      <c r="J202" s="227" t="s">
        <v>2425</v>
      </c>
      <c r="K202" s="227" t="s">
        <v>2402</v>
      </c>
      <c r="L202" s="227" t="s">
        <v>2403</v>
      </c>
      <c r="M202" s="236" t="s">
        <v>2171</v>
      </c>
      <c r="N202" s="46">
        <f>COUNTIF(Table48[[#This Row],[CMMI Comprehensive Primary Care Plus (CPC+)
Version Date: CY 2017 ]:[CMS Merit-based Incentive Payment System (MIPS) - General Practice/Family Medicine, Internal Medicine, and Pediatrics
Version Date: CY 2017 ]],"*yes*")</f>
        <v>1</v>
      </c>
      <c r="O202" s="47"/>
      <c r="P202" s="47"/>
      <c r="Q202" s="47" t="s">
        <v>1</v>
      </c>
      <c r="R202" s="47"/>
      <c r="S202" s="47"/>
      <c r="T202" s="47"/>
      <c r="U202" s="47"/>
      <c r="V202" s="47"/>
      <c r="W202" s="47"/>
      <c r="X202" s="47"/>
      <c r="Y202" s="47"/>
      <c r="Z202" s="47"/>
      <c r="AA202" s="47" t="s">
        <v>1</v>
      </c>
      <c r="AB202" s="47" t="s">
        <v>2543</v>
      </c>
      <c r="AC202" s="47"/>
      <c r="AD202" s="47"/>
      <c r="AE202" s="47"/>
      <c r="AF202" s="47" t="s">
        <v>2278</v>
      </c>
      <c r="AG202" s="47"/>
      <c r="AH202" s="47" t="s">
        <v>1</v>
      </c>
    </row>
    <row r="203" spans="1:34" s="26" customFormat="1" ht="76.5" customHeight="1">
      <c r="A203" s="189" t="s">
        <v>566</v>
      </c>
      <c r="B203" s="183" t="s">
        <v>155</v>
      </c>
      <c r="C203" s="57" t="s">
        <v>108</v>
      </c>
      <c r="D203" s="60"/>
      <c r="E203" s="61"/>
      <c r="F203" s="61"/>
      <c r="G203" s="223" t="s">
        <v>261</v>
      </c>
      <c r="H203" s="231" t="s">
        <v>1700</v>
      </c>
      <c r="I203" s="227" t="s">
        <v>2412</v>
      </c>
      <c r="J203" s="227" t="s">
        <v>2425</v>
      </c>
      <c r="K203" s="227" t="s">
        <v>2396</v>
      </c>
      <c r="L203" s="227" t="s">
        <v>2403</v>
      </c>
      <c r="M203" s="236" t="s">
        <v>2171</v>
      </c>
      <c r="N203" s="46">
        <f>COUNTIF(Table48[[#This Row],[CMMI Comprehensive Primary Care Plus (CPC+)
Version Date: CY 2017 ]:[CMS Merit-based Incentive Payment System (MIPS) - General Practice/Family Medicine, Internal Medicine, and Pediatrics
Version Date: CY 2017 ]],"*yes*")</f>
        <v>1</v>
      </c>
      <c r="O203" s="47"/>
      <c r="P203" s="47"/>
      <c r="Q203" s="47"/>
      <c r="R203" s="47" t="s">
        <v>1</v>
      </c>
      <c r="S203" s="47"/>
      <c r="T203" s="47"/>
      <c r="U203" s="47"/>
      <c r="V203" s="47"/>
      <c r="W203" s="47"/>
      <c r="X203" s="47"/>
      <c r="Y203" s="47"/>
      <c r="Z203" s="47"/>
      <c r="AA203" s="47"/>
      <c r="AB203" s="47" t="s">
        <v>2544</v>
      </c>
      <c r="AC203" s="47"/>
      <c r="AD203" s="47"/>
      <c r="AE203" s="47"/>
      <c r="AF203" s="47"/>
      <c r="AG203" s="47"/>
      <c r="AH203" s="47"/>
    </row>
    <row r="204" spans="1:34" s="26" customFormat="1" ht="76.5" customHeight="1">
      <c r="A204" s="188" t="s">
        <v>567</v>
      </c>
      <c r="B204" s="183" t="s">
        <v>2678</v>
      </c>
      <c r="C204" s="59" t="s">
        <v>312</v>
      </c>
      <c r="D204" s="67"/>
      <c r="E204" s="66"/>
      <c r="F204" s="66"/>
      <c r="G204" s="223" t="s">
        <v>261</v>
      </c>
      <c r="H204" s="231" t="s">
        <v>1701</v>
      </c>
      <c r="I204" s="227" t="s">
        <v>2412</v>
      </c>
      <c r="J204" s="227" t="s">
        <v>2425</v>
      </c>
      <c r="K204" s="227" t="s">
        <v>2396</v>
      </c>
      <c r="L204" s="227" t="s">
        <v>2397</v>
      </c>
      <c r="M204" s="236" t="s">
        <v>2171</v>
      </c>
      <c r="N204" s="46">
        <f>COUNTIF(Table48[[#This Row],[CMMI Comprehensive Primary Care Plus (CPC+)
Version Date: CY 2017 ]:[CMS Merit-based Incentive Payment System (MIPS) - General Practice/Family Medicine, Internal Medicine, and Pediatrics
Version Date: CY 2017 ]],"*yes*")</f>
        <v>0</v>
      </c>
      <c r="O204" s="47"/>
      <c r="P204" s="47"/>
      <c r="Q204" s="47"/>
      <c r="R204" s="47"/>
      <c r="S204" s="47"/>
      <c r="T204" s="47"/>
      <c r="U204" s="47"/>
      <c r="V204" s="47"/>
      <c r="W204" s="47"/>
      <c r="X204" s="47"/>
      <c r="Y204" s="47"/>
      <c r="Z204" s="47"/>
      <c r="AA204" s="47"/>
      <c r="AB204" s="47" t="s">
        <v>2545</v>
      </c>
      <c r="AC204" s="47"/>
      <c r="AD204" s="47"/>
      <c r="AE204" s="47"/>
      <c r="AF204" s="47" t="s">
        <v>2278</v>
      </c>
      <c r="AG204" s="47"/>
      <c r="AH204" s="47"/>
    </row>
    <row r="205" spans="1:34" s="26" customFormat="1" ht="76.5" customHeight="1">
      <c r="A205" s="189" t="s">
        <v>568</v>
      </c>
      <c r="B205" s="183" t="s">
        <v>83</v>
      </c>
      <c r="C205" s="57" t="s">
        <v>156</v>
      </c>
      <c r="D205" s="60" t="s">
        <v>359</v>
      </c>
      <c r="E205" s="61"/>
      <c r="F205" s="61"/>
      <c r="G205" s="240" t="s">
        <v>2021</v>
      </c>
      <c r="H205" s="231" t="s">
        <v>1702</v>
      </c>
      <c r="I205" s="227" t="s">
        <v>2467</v>
      </c>
      <c r="J205" s="227" t="s">
        <v>103</v>
      </c>
      <c r="K205" s="227" t="s">
        <v>2416</v>
      </c>
      <c r="L205" s="227" t="s">
        <v>2441</v>
      </c>
      <c r="M205" s="227" t="s">
        <v>2592</v>
      </c>
      <c r="N205" s="46">
        <f>COUNTIF(Table48[[#This Row],[CMMI Comprehensive Primary Care Plus (CPC+)
Version Date: CY 2017 ]:[CMS Merit-based Incentive Payment System (MIPS) - General Practice/Family Medicine, Internal Medicine, and Pediatrics
Version Date: CY 2017 ]],"*yes*")</f>
        <v>0</v>
      </c>
      <c r="O205" s="47"/>
      <c r="P205" s="47"/>
      <c r="Q205" s="47"/>
      <c r="R205" s="47"/>
      <c r="S205" s="47"/>
      <c r="T205" s="47"/>
      <c r="U205" s="47"/>
      <c r="V205" s="47"/>
      <c r="W205" s="47"/>
      <c r="X205" s="47"/>
      <c r="Y205" s="47"/>
      <c r="Z205" s="47"/>
      <c r="AA205" s="47"/>
      <c r="AB205" s="47"/>
      <c r="AC205" s="47"/>
      <c r="AD205" s="47"/>
      <c r="AE205" s="47"/>
      <c r="AF205" s="47"/>
      <c r="AG205" s="47"/>
      <c r="AH205" s="47"/>
    </row>
    <row r="206" spans="1:34" s="26" customFormat="1" ht="76.5" customHeight="1">
      <c r="A206" s="189" t="s">
        <v>569</v>
      </c>
      <c r="B206" s="183" t="s">
        <v>1919</v>
      </c>
      <c r="C206" s="57" t="s">
        <v>157</v>
      </c>
      <c r="D206" s="60" t="s">
        <v>359</v>
      </c>
      <c r="E206" s="61"/>
      <c r="F206" s="61" t="s">
        <v>729</v>
      </c>
      <c r="G206" s="240" t="s">
        <v>2021</v>
      </c>
      <c r="H206" s="202" t="s">
        <v>1703</v>
      </c>
      <c r="I206" s="47" t="s">
        <v>2467</v>
      </c>
      <c r="J206" s="47" t="s">
        <v>103</v>
      </c>
      <c r="K206" s="47" t="s">
        <v>2416</v>
      </c>
      <c r="L206" s="47" t="s">
        <v>2441</v>
      </c>
      <c r="M206" s="227" t="s">
        <v>2442</v>
      </c>
      <c r="N206" s="46">
        <f>COUNTIF(Table48[[#This Row],[CMMI Comprehensive Primary Care Plus (CPC+)
Version Date: CY 2017 ]:[CMS Merit-based Incentive Payment System (MIPS) - General Practice/Family Medicine, Internal Medicine, and Pediatrics
Version Date: CY 2017 ]],"*yes*")</f>
        <v>1</v>
      </c>
      <c r="O206" s="47"/>
      <c r="P206" s="47"/>
      <c r="Q206" s="47"/>
      <c r="R206" s="47"/>
      <c r="S206" s="47"/>
      <c r="T206" s="47"/>
      <c r="U206" s="47"/>
      <c r="V206" s="47"/>
      <c r="W206" s="47" t="s">
        <v>1</v>
      </c>
      <c r="X206" s="47"/>
      <c r="Y206" s="47"/>
      <c r="Z206" s="47"/>
      <c r="AA206" s="47"/>
      <c r="AB206" s="47"/>
      <c r="AC206" s="47"/>
      <c r="AD206" s="47"/>
      <c r="AE206" s="47"/>
      <c r="AF206" s="47"/>
      <c r="AG206" s="47"/>
      <c r="AH206" s="47"/>
    </row>
    <row r="207" spans="1:34" s="26" customFormat="1" ht="76.5" customHeight="1">
      <c r="A207" s="188" t="s">
        <v>570</v>
      </c>
      <c r="B207" s="183" t="s">
        <v>2679</v>
      </c>
      <c r="C207" s="59" t="s">
        <v>419</v>
      </c>
      <c r="D207" s="67" t="s">
        <v>359</v>
      </c>
      <c r="E207" s="66"/>
      <c r="F207" s="66"/>
      <c r="G207" s="240" t="s">
        <v>2021</v>
      </c>
      <c r="H207" s="202" t="s">
        <v>1704</v>
      </c>
      <c r="I207" s="47" t="s">
        <v>2467</v>
      </c>
      <c r="J207" s="47" t="s">
        <v>103</v>
      </c>
      <c r="K207" s="47" t="s">
        <v>2416</v>
      </c>
      <c r="L207" s="47" t="s">
        <v>2441</v>
      </c>
      <c r="M207" s="227" t="s">
        <v>2442</v>
      </c>
      <c r="N207" s="46">
        <f>COUNTIF(Table48[[#This Row],[CMMI Comprehensive Primary Care Plus (CPC+)
Version Date: CY 2017 ]:[CMS Merit-based Incentive Payment System (MIPS) - General Practice/Family Medicine, Internal Medicine, and Pediatrics
Version Date: CY 2017 ]],"*yes*")</f>
        <v>1</v>
      </c>
      <c r="O207" s="47"/>
      <c r="P207" s="47"/>
      <c r="Q207" s="47"/>
      <c r="R207" s="47"/>
      <c r="S207" s="47"/>
      <c r="T207" s="47"/>
      <c r="U207" s="47"/>
      <c r="V207" s="47"/>
      <c r="W207" s="47" t="s">
        <v>1</v>
      </c>
      <c r="X207" s="47"/>
      <c r="Y207" s="47"/>
      <c r="Z207" s="47"/>
      <c r="AA207" s="47"/>
      <c r="AB207" s="47"/>
      <c r="AC207" s="47"/>
      <c r="AD207" s="47"/>
      <c r="AE207" s="47"/>
      <c r="AF207" s="47"/>
      <c r="AG207" s="47"/>
      <c r="AH207" s="47"/>
    </row>
    <row r="208" spans="1:34" s="26" customFormat="1" ht="76.5" customHeight="1">
      <c r="A208" s="189" t="s">
        <v>652</v>
      </c>
      <c r="B208" s="183" t="s">
        <v>2703</v>
      </c>
      <c r="C208" s="57" t="s">
        <v>2198</v>
      </c>
      <c r="D208" s="60" t="s">
        <v>359</v>
      </c>
      <c r="E208" s="61"/>
      <c r="F208" s="61"/>
      <c r="G208" s="240" t="s">
        <v>2021</v>
      </c>
      <c r="H208" s="202" t="s">
        <v>2197</v>
      </c>
      <c r="I208" s="47" t="s">
        <v>2467</v>
      </c>
      <c r="J208" s="47" t="s">
        <v>103</v>
      </c>
      <c r="K208" s="47" t="s">
        <v>2416</v>
      </c>
      <c r="L208" s="47" t="s">
        <v>2441</v>
      </c>
      <c r="M208" s="236" t="s">
        <v>430</v>
      </c>
      <c r="N208" s="46">
        <f>COUNTIF(Table48[[#This Row],[CMMI Comprehensive Primary Care Plus (CPC+)
Version Date: CY 2017 ]:[CMS Merit-based Incentive Payment System (MIPS) - General Practice/Family Medicine, Internal Medicine, and Pediatrics
Version Date: CY 2017 ]],"*yes*")</f>
        <v>1</v>
      </c>
      <c r="O208" s="47"/>
      <c r="P208" s="47"/>
      <c r="Q208" s="47"/>
      <c r="R208" s="47"/>
      <c r="S208" s="47"/>
      <c r="T208" s="47"/>
      <c r="U208" s="47"/>
      <c r="V208" s="47"/>
      <c r="W208" s="47" t="s">
        <v>1</v>
      </c>
      <c r="X208" s="47"/>
      <c r="Y208" s="47"/>
      <c r="Z208" s="47"/>
      <c r="AA208" s="47"/>
      <c r="AB208" s="47"/>
      <c r="AC208" s="47"/>
      <c r="AD208" s="47"/>
      <c r="AE208" s="47"/>
      <c r="AF208" s="47"/>
      <c r="AG208" s="47"/>
      <c r="AH208" s="47"/>
    </row>
    <row r="209" spans="1:34" s="26" customFormat="1" ht="76.5" customHeight="1">
      <c r="A209" s="188" t="s">
        <v>571</v>
      </c>
      <c r="B209" s="183" t="s">
        <v>2362</v>
      </c>
      <c r="C209" s="59" t="s">
        <v>313</v>
      </c>
      <c r="D209" s="67"/>
      <c r="E209" s="66"/>
      <c r="F209" s="66"/>
      <c r="G209" s="240" t="s">
        <v>2021</v>
      </c>
      <c r="H209" s="202" t="s">
        <v>1705</v>
      </c>
      <c r="I209" s="47" t="s">
        <v>2412</v>
      </c>
      <c r="J209" s="47" t="s">
        <v>2417</v>
      </c>
      <c r="K209" s="47" t="s">
        <v>2396</v>
      </c>
      <c r="L209" s="47" t="s">
        <v>2441</v>
      </c>
      <c r="M209" s="47" t="s">
        <v>430</v>
      </c>
      <c r="N209" s="46">
        <f>COUNTIF(Table48[[#This Row],[CMMI Comprehensive Primary Care Plus (CPC+)
Version Date: CY 2017 ]:[CMS Merit-based Incentive Payment System (MIPS) - General Practice/Family Medicine, Internal Medicine, and Pediatrics
Version Date: CY 2017 ]],"*yes*")</f>
        <v>1</v>
      </c>
      <c r="O209" s="47"/>
      <c r="P209" s="47"/>
      <c r="Q209" s="47"/>
      <c r="R209" s="47"/>
      <c r="S209" s="47"/>
      <c r="T209" s="47"/>
      <c r="U209" s="47"/>
      <c r="V209" s="47"/>
      <c r="W209" s="47" t="s">
        <v>2361</v>
      </c>
      <c r="X209" s="47"/>
      <c r="Y209" s="47"/>
      <c r="Z209" s="47"/>
      <c r="AA209" s="47"/>
      <c r="AB209" s="47" t="s">
        <v>2546</v>
      </c>
      <c r="AC209" s="47"/>
      <c r="AD209" s="47"/>
      <c r="AE209" s="47"/>
      <c r="AF209" s="47"/>
      <c r="AG209" s="47"/>
      <c r="AH209" s="47"/>
    </row>
    <row r="210" spans="1:34" s="26" customFormat="1" ht="76.5" customHeight="1">
      <c r="A210" s="189" t="s">
        <v>572</v>
      </c>
      <c r="B210" s="183" t="s">
        <v>314</v>
      </c>
      <c r="C210" s="59" t="s">
        <v>315</v>
      </c>
      <c r="D210" s="67"/>
      <c r="E210" s="66"/>
      <c r="F210" s="66"/>
      <c r="G210" s="240" t="s">
        <v>2021</v>
      </c>
      <c r="H210" s="202" t="s">
        <v>1706</v>
      </c>
      <c r="I210" s="47" t="s">
        <v>2412</v>
      </c>
      <c r="J210" s="47" t="s">
        <v>2417</v>
      </c>
      <c r="K210" s="47" t="s">
        <v>2396</v>
      </c>
      <c r="L210" s="47" t="s">
        <v>2441</v>
      </c>
      <c r="M210" s="47" t="s">
        <v>5</v>
      </c>
      <c r="N210" s="46">
        <f>COUNTIF(Table48[[#This Row],[CMMI Comprehensive Primary Care Plus (CPC+)
Version Date: CY 2017 ]:[CMS Merit-based Incentive Payment System (MIPS) - General Practice/Family Medicine, Internal Medicine, and Pediatrics
Version Date: CY 2017 ]],"*yes*")</f>
        <v>1</v>
      </c>
      <c r="O210" s="47"/>
      <c r="P210" s="47"/>
      <c r="Q210" s="47"/>
      <c r="R210" s="47"/>
      <c r="S210" s="47"/>
      <c r="T210" s="47"/>
      <c r="U210" s="47"/>
      <c r="V210" s="47"/>
      <c r="W210" s="47" t="s">
        <v>1</v>
      </c>
      <c r="X210" s="47"/>
      <c r="Y210" s="47"/>
      <c r="Z210" s="47"/>
      <c r="AA210" s="47"/>
      <c r="AB210" s="47" t="s">
        <v>2368</v>
      </c>
      <c r="AC210" s="47"/>
      <c r="AD210" s="47"/>
      <c r="AE210" s="47"/>
      <c r="AF210" s="47"/>
      <c r="AG210" s="47"/>
      <c r="AH210" s="47"/>
    </row>
    <row r="211" spans="1:34" s="26" customFormat="1" ht="76.5" customHeight="1">
      <c r="A211" s="188" t="s">
        <v>573</v>
      </c>
      <c r="B211" s="183" t="s">
        <v>2364</v>
      </c>
      <c r="C211" s="59" t="s">
        <v>316</v>
      </c>
      <c r="D211" s="67"/>
      <c r="E211" s="66"/>
      <c r="F211" s="66"/>
      <c r="G211" s="240" t="s">
        <v>2021</v>
      </c>
      <c r="H211" s="202" t="s">
        <v>1708</v>
      </c>
      <c r="I211" s="47" t="s">
        <v>2412</v>
      </c>
      <c r="J211" s="47" t="s">
        <v>2417</v>
      </c>
      <c r="K211" s="47" t="s">
        <v>2396</v>
      </c>
      <c r="L211" s="47" t="s">
        <v>2441</v>
      </c>
      <c r="M211" s="47" t="s">
        <v>430</v>
      </c>
      <c r="N211" s="46">
        <f>COUNTIF(Table48[[#This Row],[CMMI Comprehensive Primary Care Plus (CPC+)
Version Date: CY 2017 ]:[CMS Merit-based Incentive Payment System (MIPS) - General Practice/Family Medicine, Internal Medicine, and Pediatrics
Version Date: CY 2017 ]],"*yes*")</f>
        <v>1</v>
      </c>
      <c r="O211" s="47"/>
      <c r="P211" s="47"/>
      <c r="Q211" s="47"/>
      <c r="R211" s="47"/>
      <c r="S211" s="47"/>
      <c r="T211" s="47"/>
      <c r="U211" s="47"/>
      <c r="V211" s="47"/>
      <c r="W211" s="47" t="s">
        <v>2363</v>
      </c>
      <c r="X211" s="47"/>
      <c r="Y211" s="47"/>
      <c r="Z211" s="47"/>
      <c r="AA211" s="47"/>
      <c r="AB211" s="47" t="s">
        <v>2547</v>
      </c>
      <c r="AC211" s="47"/>
      <c r="AD211" s="47"/>
      <c r="AE211" s="47"/>
      <c r="AF211" s="47"/>
      <c r="AG211" s="47"/>
      <c r="AH211" s="47"/>
    </row>
    <row r="212" spans="1:34" s="26" customFormat="1" ht="76.5" customHeight="1">
      <c r="A212" s="189" t="s">
        <v>574</v>
      </c>
      <c r="B212" s="183" t="s">
        <v>317</v>
      </c>
      <c r="C212" s="59" t="s">
        <v>318</v>
      </c>
      <c r="D212" s="67"/>
      <c r="E212" s="66"/>
      <c r="F212" s="66"/>
      <c r="G212" s="240" t="s">
        <v>2021</v>
      </c>
      <c r="H212" s="202" t="s">
        <v>1709</v>
      </c>
      <c r="I212" s="47" t="s">
        <v>2412</v>
      </c>
      <c r="J212" s="47" t="s">
        <v>2401</v>
      </c>
      <c r="K212" s="47" t="s">
        <v>2402</v>
      </c>
      <c r="L212" s="47" t="s">
        <v>2403</v>
      </c>
      <c r="M212" s="47" t="s">
        <v>5</v>
      </c>
      <c r="N212" s="46">
        <f>COUNTIF(Table48[[#This Row],[CMMI Comprehensive Primary Care Plus (CPC+)
Version Date: CY 2017 ]:[CMS Merit-based Incentive Payment System (MIPS) - General Practice/Family Medicine, Internal Medicine, and Pediatrics
Version Date: CY 2017 ]],"*yes*")</f>
        <v>1</v>
      </c>
      <c r="O212" s="47"/>
      <c r="P212" s="47"/>
      <c r="Q212" s="47"/>
      <c r="R212" s="47"/>
      <c r="S212" s="47"/>
      <c r="T212" s="47"/>
      <c r="U212" s="47"/>
      <c r="V212" s="47"/>
      <c r="W212" s="47" t="s">
        <v>1</v>
      </c>
      <c r="X212" s="47"/>
      <c r="Y212" s="47"/>
      <c r="Z212" s="47"/>
      <c r="AA212" s="47"/>
      <c r="AB212" s="47"/>
      <c r="AC212" s="47"/>
      <c r="AD212" s="47"/>
      <c r="AE212" s="47"/>
      <c r="AF212" s="47" t="s">
        <v>2278</v>
      </c>
      <c r="AG212" s="47"/>
      <c r="AH212" s="47"/>
    </row>
    <row r="213" spans="1:34" s="26" customFormat="1" ht="76.5" customHeight="1">
      <c r="A213" s="188" t="s">
        <v>575</v>
      </c>
      <c r="B213" s="183" t="s">
        <v>319</v>
      </c>
      <c r="C213" s="59" t="s">
        <v>320</v>
      </c>
      <c r="D213" s="67"/>
      <c r="E213" s="66"/>
      <c r="F213" s="66"/>
      <c r="G213" s="240" t="s">
        <v>2021</v>
      </c>
      <c r="H213" s="202" t="s">
        <v>1710</v>
      </c>
      <c r="I213" s="47" t="s">
        <v>2412</v>
      </c>
      <c r="J213" s="47" t="s">
        <v>2407</v>
      </c>
      <c r="K213" s="47" t="s">
        <v>2402</v>
      </c>
      <c r="L213" s="47" t="s">
        <v>2403</v>
      </c>
      <c r="M213" s="47" t="s">
        <v>5</v>
      </c>
      <c r="N213" s="46">
        <f>COUNTIF(Table48[[#This Row],[CMMI Comprehensive Primary Care Plus (CPC+)
Version Date: CY 2017 ]:[CMS Merit-based Incentive Payment System (MIPS) - General Practice/Family Medicine, Internal Medicine, and Pediatrics
Version Date: CY 2017 ]],"*yes*")</f>
        <v>1</v>
      </c>
      <c r="O213" s="47"/>
      <c r="P213" s="47"/>
      <c r="Q213" s="47"/>
      <c r="R213" s="47"/>
      <c r="S213" s="47"/>
      <c r="T213" s="47"/>
      <c r="U213" s="47"/>
      <c r="V213" s="47"/>
      <c r="W213" s="47" t="s">
        <v>1</v>
      </c>
      <c r="X213" s="47"/>
      <c r="Y213" s="47"/>
      <c r="Z213" s="47"/>
      <c r="AA213" s="47"/>
      <c r="AB213" s="47"/>
      <c r="AC213" s="47"/>
      <c r="AD213" s="47"/>
      <c r="AE213" s="47"/>
      <c r="AF213" s="47" t="s">
        <v>2278</v>
      </c>
      <c r="AG213" s="47"/>
      <c r="AH213" s="47"/>
    </row>
    <row r="214" spans="1:34" s="26" customFormat="1" ht="76.5" customHeight="1">
      <c r="A214" s="189" t="s">
        <v>1385</v>
      </c>
      <c r="B214" s="183" t="s">
        <v>1028</v>
      </c>
      <c r="C214" s="59" t="s">
        <v>1297</v>
      </c>
      <c r="D214" s="67"/>
      <c r="E214" s="66"/>
      <c r="F214" s="66"/>
      <c r="G214" s="240" t="s">
        <v>2019</v>
      </c>
      <c r="H214" s="202" t="s">
        <v>1029</v>
      </c>
      <c r="I214" s="47" t="s">
        <v>103</v>
      </c>
      <c r="J214" s="47" t="s">
        <v>2401</v>
      </c>
      <c r="K214" s="47" t="s">
        <v>2396</v>
      </c>
      <c r="L214" s="47" t="s">
        <v>2403</v>
      </c>
      <c r="M214" s="154" t="s">
        <v>5</v>
      </c>
      <c r="N214" s="46">
        <f>COUNTIF(Table48[[#This Row],[CMMI Comprehensive Primary Care Plus (CPC+)
Version Date: CY 2017 ]:[CMS Merit-based Incentive Payment System (MIPS) - General Practice/Family Medicine, Internal Medicine, and Pediatrics
Version Date: CY 2017 ]],"*yes*")</f>
        <v>0</v>
      </c>
      <c r="O214" s="47"/>
      <c r="P214" s="47"/>
      <c r="Q214" s="47"/>
      <c r="R214" s="47"/>
      <c r="S214" s="47"/>
      <c r="T214" s="47"/>
      <c r="U214" s="47"/>
      <c r="V214" s="47"/>
      <c r="W214" s="47"/>
      <c r="X214" s="47"/>
      <c r="Y214" s="47"/>
      <c r="Z214" s="47"/>
      <c r="AA214" s="47"/>
      <c r="AB214" s="47"/>
      <c r="AC214" s="47"/>
      <c r="AD214" s="47"/>
      <c r="AE214" s="47"/>
      <c r="AF214" s="47"/>
      <c r="AG214" s="47"/>
      <c r="AH214" s="47"/>
    </row>
    <row r="215" spans="1:34" s="26" customFormat="1" ht="76.5" customHeight="1">
      <c r="A215" s="188" t="s">
        <v>1363</v>
      </c>
      <c r="B215" s="183" t="s">
        <v>1030</v>
      </c>
      <c r="C215" s="59" t="s">
        <v>1298</v>
      </c>
      <c r="D215" s="67"/>
      <c r="E215" s="66"/>
      <c r="F215" s="66"/>
      <c r="G215" s="240" t="s">
        <v>2019</v>
      </c>
      <c r="H215" s="202" t="s">
        <v>1031</v>
      </c>
      <c r="I215" s="47" t="s">
        <v>2405</v>
      </c>
      <c r="J215" s="47" t="s">
        <v>2406</v>
      </c>
      <c r="K215" s="47" t="s">
        <v>2396</v>
      </c>
      <c r="L215" s="47" t="s">
        <v>2403</v>
      </c>
      <c r="M215" s="154" t="s">
        <v>5</v>
      </c>
      <c r="N215" s="46">
        <f>COUNTIF(Table48[[#This Row],[CMMI Comprehensive Primary Care Plus (CPC+)
Version Date: CY 2017 ]:[CMS Merit-based Incentive Payment System (MIPS) - General Practice/Family Medicine, Internal Medicine, and Pediatrics
Version Date: CY 2017 ]],"*yes*")</f>
        <v>0</v>
      </c>
      <c r="O215" s="47"/>
      <c r="P215" s="47"/>
      <c r="Q215" s="47"/>
      <c r="R215" s="47"/>
      <c r="S215" s="47"/>
      <c r="T215" s="47"/>
      <c r="U215" s="47"/>
      <c r="V215" s="47"/>
      <c r="W215" s="47"/>
      <c r="X215" s="47"/>
      <c r="Y215" s="47"/>
      <c r="Z215" s="47"/>
      <c r="AA215" s="47"/>
      <c r="AB215" s="47"/>
      <c r="AC215" s="47"/>
      <c r="AD215" s="47"/>
      <c r="AE215" s="47"/>
      <c r="AF215" s="47"/>
      <c r="AG215" s="47"/>
      <c r="AH215" s="47"/>
    </row>
    <row r="216" spans="1:34" s="26" customFormat="1" ht="76.5" customHeight="1">
      <c r="A216" s="189" t="s">
        <v>1395</v>
      </c>
      <c r="B216" s="183" t="s">
        <v>1032</v>
      </c>
      <c r="C216" s="59" t="s">
        <v>1299</v>
      </c>
      <c r="D216" s="67"/>
      <c r="E216" s="66"/>
      <c r="F216" s="66"/>
      <c r="G216" s="240" t="s">
        <v>2019</v>
      </c>
      <c r="H216" s="202" t="s">
        <v>1033</v>
      </c>
      <c r="I216" s="47" t="s">
        <v>2405</v>
      </c>
      <c r="J216" s="47" t="s">
        <v>2406</v>
      </c>
      <c r="K216" s="47" t="s">
        <v>2396</v>
      </c>
      <c r="L216" s="47" t="s">
        <v>2403</v>
      </c>
      <c r="M216" s="154" t="s">
        <v>5</v>
      </c>
      <c r="N216" s="46">
        <f>COUNTIF(Table48[[#This Row],[CMMI Comprehensive Primary Care Plus (CPC+)
Version Date: CY 2017 ]:[CMS Merit-based Incentive Payment System (MIPS) - General Practice/Family Medicine, Internal Medicine, and Pediatrics
Version Date: CY 2017 ]],"*yes*")</f>
        <v>0</v>
      </c>
      <c r="O216" s="47"/>
      <c r="P216" s="47"/>
      <c r="Q216" s="47"/>
      <c r="R216" s="47"/>
      <c r="S216" s="47"/>
      <c r="T216" s="47"/>
      <c r="U216" s="47"/>
      <c r="V216" s="47"/>
      <c r="W216" s="47"/>
      <c r="X216" s="47"/>
      <c r="Y216" s="47"/>
      <c r="Z216" s="47"/>
      <c r="AA216" s="47"/>
      <c r="AB216" s="47"/>
      <c r="AC216" s="47"/>
      <c r="AD216" s="47"/>
      <c r="AE216" s="47"/>
      <c r="AF216" s="47"/>
      <c r="AG216" s="47"/>
      <c r="AH216" s="47"/>
    </row>
    <row r="217" spans="1:34" s="26" customFormat="1" ht="76.5" customHeight="1">
      <c r="A217" s="188" t="s">
        <v>1362</v>
      </c>
      <c r="B217" s="183" t="s">
        <v>1034</v>
      </c>
      <c r="C217" s="59" t="s">
        <v>1300</v>
      </c>
      <c r="D217" s="67"/>
      <c r="E217" s="66"/>
      <c r="F217" s="66"/>
      <c r="G217" s="240" t="s">
        <v>2019</v>
      </c>
      <c r="H217" s="202" t="s">
        <v>1035</v>
      </c>
      <c r="I217" s="47" t="s">
        <v>103</v>
      </c>
      <c r="J217" s="47" t="s">
        <v>2413</v>
      </c>
      <c r="K217" s="47" t="s">
        <v>2396</v>
      </c>
      <c r="L217" s="47" t="s">
        <v>2403</v>
      </c>
      <c r="M217" s="154" t="s">
        <v>2171</v>
      </c>
      <c r="N217" s="46">
        <f>COUNTIF(Table48[[#This Row],[CMMI Comprehensive Primary Care Plus (CPC+)
Version Date: CY 2017 ]:[CMS Merit-based Incentive Payment System (MIPS) - General Practice/Family Medicine, Internal Medicine, and Pediatrics
Version Date: CY 2017 ]],"*yes*")</f>
        <v>0</v>
      </c>
      <c r="O217" s="47"/>
      <c r="P217" s="47"/>
      <c r="Q217" s="47"/>
      <c r="R217" s="47"/>
      <c r="S217" s="47"/>
      <c r="T217" s="47"/>
      <c r="U217" s="47"/>
      <c r="V217" s="47"/>
      <c r="W217" s="47"/>
      <c r="X217" s="47"/>
      <c r="Y217" s="47"/>
      <c r="Z217" s="47"/>
      <c r="AA217" s="47"/>
      <c r="AB217" s="47"/>
      <c r="AC217" s="47"/>
      <c r="AD217" s="47"/>
      <c r="AE217" s="47"/>
      <c r="AF217" s="47"/>
      <c r="AG217" s="47"/>
      <c r="AH217" s="47"/>
    </row>
    <row r="218" spans="1:34" s="26" customFormat="1" ht="76.5" customHeight="1">
      <c r="A218" s="189" t="s">
        <v>576</v>
      </c>
      <c r="B218" s="183" t="s">
        <v>2680</v>
      </c>
      <c r="C218" s="59" t="s">
        <v>321</v>
      </c>
      <c r="D218" s="67"/>
      <c r="E218" s="66"/>
      <c r="F218" s="66"/>
      <c r="G218" s="240" t="s">
        <v>2021</v>
      </c>
      <c r="H218" s="202" t="s">
        <v>2615</v>
      </c>
      <c r="I218" s="47" t="s">
        <v>2394</v>
      </c>
      <c r="J218" s="47" t="s">
        <v>2413</v>
      </c>
      <c r="K218" s="47" t="s">
        <v>2396</v>
      </c>
      <c r="L218" s="47" t="s">
        <v>2441</v>
      </c>
      <c r="M218" s="47" t="s">
        <v>5</v>
      </c>
      <c r="N218" s="46">
        <f>COUNTIF(Table48[[#This Row],[CMMI Comprehensive Primary Care Plus (CPC+)
Version Date: CY 2017 ]:[CMS Merit-based Incentive Payment System (MIPS) - General Practice/Family Medicine, Internal Medicine, and Pediatrics
Version Date: CY 2017 ]],"*yes*")</f>
        <v>1</v>
      </c>
      <c r="O218" s="47"/>
      <c r="P218" s="47"/>
      <c r="Q218" s="47"/>
      <c r="R218" s="47"/>
      <c r="S218" s="47"/>
      <c r="T218" s="47"/>
      <c r="U218" s="47"/>
      <c r="V218" s="47"/>
      <c r="W218" s="47" t="s">
        <v>1</v>
      </c>
      <c r="X218" s="47"/>
      <c r="Y218" s="47"/>
      <c r="Z218" s="47"/>
      <c r="AA218" s="47"/>
      <c r="AB218" s="47"/>
      <c r="AC218" s="47"/>
      <c r="AD218" s="47"/>
      <c r="AE218" s="47"/>
      <c r="AF218" s="47"/>
      <c r="AG218" s="47"/>
      <c r="AH218" s="47"/>
    </row>
    <row r="219" spans="1:34" s="26" customFormat="1" ht="76.5" customHeight="1">
      <c r="A219" s="188" t="s">
        <v>577</v>
      </c>
      <c r="B219" s="183" t="s">
        <v>2681</v>
      </c>
      <c r="C219" s="59" t="s">
        <v>322</v>
      </c>
      <c r="D219" s="67"/>
      <c r="E219" s="66"/>
      <c r="F219" s="66"/>
      <c r="G219" s="240" t="s">
        <v>2021</v>
      </c>
      <c r="H219" s="202" t="s">
        <v>2616</v>
      </c>
      <c r="I219" s="47" t="s">
        <v>2394</v>
      </c>
      <c r="J219" s="47" t="s">
        <v>2409</v>
      </c>
      <c r="K219" s="47" t="s">
        <v>2396</v>
      </c>
      <c r="L219" s="47" t="s">
        <v>2403</v>
      </c>
      <c r="M219" s="47" t="s">
        <v>5</v>
      </c>
      <c r="N219" s="46">
        <f>COUNTIF(Table48[[#This Row],[CMMI Comprehensive Primary Care Plus (CPC+)
Version Date: CY 2017 ]:[CMS Merit-based Incentive Payment System (MIPS) - General Practice/Family Medicine, Internal Medicine, and Pediatrics
Version Date: CY 2017 ]],"*yes*")</f>
        <v>1</v>
      </c>
      <c r="O219" s="47"/>
      <c r="P219" s="47"/>
      <c r="Q219" s="47"/>
      <c r="R219" s="47"/>
      <c r="S219" s="47"/>
      <c r="T219" s="47"/>
      <c r="U219" s="47"/>
      <c r="V219" s="47"/>
      <c r="W219" s="47" t="s">
        <v>1</v>
      </c>
      <c r="X219" s="47"/>
      <c r="Y219" s="47"/>
      <c r="Z219" s="47"/>
      <c r="AA219" s="47"/>
      <c r="AB219" s="47"/>
      <c r="AC219" s="47"/>
      <c r="AD219" s="47"/>
      <c r="AE219" s="47"/>
      <c r="AF219" s="47"/>
      <c r="AG219" s="47"/>
      <c r="AH219" s="47"/>
    </row>
    <row r="220" spans="1:34" s="26" customFormat="1" ht="76.5" customHeight="1">
      <c r="A220" s="189" t="s">
        <v>578</v>
      </c>
      <c r="B220" s="183" t="s">
        <v>195</v>
      </c>
      <c r="C220" s="57" t="s">
        <v>190</v>
      </c>
      <c r="D220" s="60"/>
      <c r="E220" s="61"/>
      <c r="F220" s="61"/>
      <c r="G220" s="240" t="s">
        <v>2021</v>
      </c>
      <c r="H220" s="202" t="s">
        <v>2443</v>
      </c>
      <c r="I220" s="47" t="s">
        <v>2431</v>
      </c>
      <c r="J220" s="47" t="s">
        <v>103</v>
      </c>
      <c r="K220" s="47" t="s">
        <v>2400</v>
      </c>
      <c r="L220" s="47" t="s">
        <v>2408</v>
      </c>
      <c r="M220" s="47" t="s">
        <v>6</v>
      </c>
      <c r="N220" s="46">
        <f>COUNTIF(Table48[[#This Row],[CMMI Comprehensive Primary Care Plus (CPC+)
Version Date: CY 2017 ]:[CMS Merit-based Incentive Payment System (MIPS) - General Practice/Family Medicine, Internal Medicine, and Pediatrics
Version Date: CY 2017 ]],"*yes*")</f>
        <v>0</v>
      </c>
      <c r="O220" s="47"/>
      <c r="P220" s="47"/>
      <c r="Q220" s="47"/>
      <c r="R220" s="47"/>
      <c r="S220" s="47"/>
      <c r="T220" s="47"/>
      <c r="U220" s="47"/>
      <c r="V220" s="47"/>
      <c r="W220" s="47"/>
      <c r="X220" s="47"/>
      <c r="Y220" s="47"/>
      <c r="Z220" s="47"/>
      <c r="AA220" s="47"/>
      <c r="AB220" s="47"/>
      <c r="AC220" s="47"/>
      <c r="AD220" s="47"/>
      <c r="AE220" s="47"/>
      <c r="AF220" s="47"/>
      <c r="AG220" s="47"/>
      <c r="AH220" s="47"/>
    </row>
    <row r="221" spans="1:34" s="26" customFormat="1" ht="76.5" customHeight="1">
      <c r="A221" s="188" t="s">
        <v>579</v>
      </c>
      <c r="B221" s="183" t="s">
        <v>323</v>
      </c>
      <c r="C221" s="59" t="s">
        <v>324</v>
      </c>
      <c r="D221" s="67"/>
      <c r="E221" s="66"/>
      <c r="F221" s="66"/>
      <c r="G221" s="240" t="s">
        <v>2021</v>
      </c>
      <c r="H221" s="202" t="s">
        <v>1711</v>
      </c>
      <c r="I221" s="47" t="s">
        <v>2412</v>
      </c>
      <c r="J221" s="47" t="s">
        <v>2413</v>
      </c>
      <c r="K221" s="47" t="s">
        <v>2396</v>
      </c>
      <c r="L221" s="47" t="s">
        <v>2403</v>
      </c>
      <c r="M221" s="47" t="s">
        <v>430</v>
      </c>
      <c r="N221" s="46">
        <f>COUNTIF(Table48[[#This Row],[CMMI Comprehensive Primary Care Plus (CPC+)
Version Date: CY 2017 ]:[CMS Merit-based Incentive Payment System (MIPS) - General Practice/Family Medicine, Internal Medicine, and Pediatrics
Version Date: CY 2017 ]],"*yes*")</f>
        <v>0</v>
      </c>
      <c r="O221" s="181"/>
      <c r="P221" s="47"/>
      <c r="Q221" s="47"/>
      <c r="R221" s="47"/>
      <c r="S221" s="47"/>
      <c r="T221" s="47"/>
      <c r="U221" s="47"/>
      <c r="V221" s="47"/>
      <c r="W221" s="47"/>
      <c r="X221" s="47"/>
      <c r="Y221" s="47"/>
      <c r="Z221" s="47"/>
      <c r="AA221" s="47"/>
      <c r="AB221" s="47"/>
      <c r="AC221" s="47"/>
      <c r="AD221" s="47"/>
      <c r="AE221" s="47"/>
      <c r="AF221" s="47"/>
      <c r="AG221" s="47"/>
      <c r="AH221" s="47"/>
    </row>
    <row r="222" spans="1:34" s="26" customFormat="1" ht="76.5" customHeight="1">
      <c r="A222" s="189" t="s">
        <v>580</v>
      </c>
      <c r="B222" s="183" t="s">
        <v>2682</v>
      </c>
      <c r="C222" s="59" t="s">
        <v>325</v>
      </c>
      <c r="D222" s="66"/>
      <c r="E222" s="66"/>
      <c r="F222" s="66"/>
      <c r="G222" s="240" t="s">
        <v>2021</v>
      </c>
      <c r="H222" s="202" t="s">
        <v>326</v>
      </c>
      <c r="I222" s="47" t="s">
        <v>2412</v>
      </c>
      <c r="J222" s="47" t="s">
        <v>2413</v>
      </c>
      <c r="K222" s="47" t="s">
        <v>2396</v>
      </c>
      <c r="L222" s="47" t="s">
        <v>2403</v>
      </c>
      <c r="M222" s="47" t="s">
        <v>430</v>
      </c>
      <c r="N222" s="46">
        <f>COUNTIF(Table48[[#This Row],[CMMI Comprehensive Primary Care Plus (CPC+)
Version Date: CY 2017 ]:[CMS Merit-based Incentive Payment System (MIPS) - General Practice/Family Medicine, Internal Medicine, and Pediatrics
Version Date: CY 2017 ]],"*yes*")</f>
        <v>0</v>
      </c>
      <c r="O222" s="244"/>
      <c r="P222" s="243"/>
      <c r="Q222" s="245"/>
      <c r="R222" s="47"/>
      <c r="S222" s="47"/>
      <c r="T222" s="47"/>
      <c r="U222" s="47"/>
      <c r="V222" s="47"/>
      <c r="W222" s="47"/>
      <c r="X222" s="47"/>
      <c r="Y222" s="47"/>
      <c r="Z222" s="47"/>
      <c r="AA222" s="47"/>
      <c r="AB222" s="47"/>
      <c r="AC222" s="47"/>
      <c r="AD222" s="47"/>
      <c r="AE222" s="47"/>
      <c r="AF222" s="47"/>
      <c r="AG222" s="47"/>
      <c r="AH222" s="47"/>
    </row>
    <row r="223" spans="1:34" s="26" customFormat="1" ht="76.5" customHeight="1">
      <c r="A223" s="188" t="s">
        <v>581</v>
      </c>
      <c r="B223" s="183" t="s">
        <v>1588</v>
      </c>
      <c r="C223" s="57" t="s">
        <v>76</v>
      </c>
      <c r="D223" s="60"/>
      <c r="E223" s="61"/>
      <c r="F223" s="61"/>
      <c r="G223" s="240" t="s">
        <v>2021</v>
      </c>
      <c r="H223" s="202" t="s">
        <v>1712</v>
      </c>
      <c r="I223" s="237" t="s">
        <v>2412</v>
      </c>
      <c r="J223" s="47" t="s">
        <v>2413</v>
      </c>
      <c r="K223" s="47" t="s">
        <v>2396</v>
      </c>
      <c r="L223" s="47" t="s">
        <v>2403</v>
      </c>
      <c r="M223" s="47" t="s">
        <v>430</v>
      </c>
      <c r="N223" s="46">
        <f>COUNTIF(Table48[[#This Row],[CMMI Comprehensive Primary Care Plus (CPC+)
Version Date: CY 2017 ]:[CMS Merit-based Incentive Payment System (MIPS) - General Practice/Family Medicine, Internal Medicine, and Pediatrics
Version Date: CY 2017 ]],"*yes*")</f>
        <v>0</v>
      </c>
      <c r="O223" s="47"/>
      <c r="P223" s="47"/>
      <c r="Q223" s="47"/>
      <c r="R223" s="181"/>
      <c r="S223" s="47"/>
      <c r="T223" s="47"/>
      <c r="U223" s="47"/>
      <c r="V223" s="47"/>
      <c r="W223" s="47"/>
      <c r="X223" s="47"/>
      <c r="Y223" s="47"/>
      <c r="Z223" s="47"/>
      <c r="AA223" s="47"/>
      <c r="AB223" s="47"/>
      <c r="AC223" s="47"/>
      <c r="AD223" s="47"/>
      <c r="AE223" s="47"/>
      <c r="AF223" s="47"/>
      <c r="AG223" s="47"/>
      <c r="AH223" s="47"/>
    </row>
    <row r="224" spans="1:34" s="26" customFormat="1" ht="76.5" customHeight="1">
      <c r="A224" s="189" t="s">
        <v>582</v>
      </c>
      <c r="B224" s="183" t="s">
        <v>2187</v>
      </c>
      <c r="C224" s="59" t="s">
        <v>72</v>
      </c>
      <c r="D224" s="67"/>
      <c r="E224" s="66"/>
      <c r="F224" s="66"/>
      <c r="G224" s="240" t="s">
        <v>733</v>
      </c>
      <c r="H224" s="202" t="s">
        <v>1713</v>
      </c>
      <c r="I224" s="47" t="s">
        <v>2412</v>
      </c>
      <c r="J224" s="47" t="s">
        <v>2413</v>
      </c>
      <c r="K224" s="47" t="s">
        <v>2402</v>
      </c>
      <c r="L224" s="47" t="s">
        <v>2403</v>
      </c>
      <c r="M224" s="47" t="s">
        <v>5</v>
      </c>
      <c r="N224" s="46">
        <f>COUNTIF(Table48[[#This Row],[CMMI Comprehensive Primary Care Plus (CPC+)
Version Date: CY 2017 ]:[CMS Merit-based Incentive Payment System (MIPS) - General Practice/Family Medicine, Internal Medicine, and Pediatrics
Version Date: CY 2017 ]],"*yes*")</f>
        <v>2</v>
      </c>
      <c r="O224" s="247"/>
      <c r="P224" s="247"/>
      <c r="Q224" s="248"/>
      <c r="R224" s="249"/>
      <c r="S224" s="245"/>
      <c r="T224" s="47"/>
      <c r="U224" s="47"/>
      <c r="V224" s="47" t="s">
        <v>2087</v>
      </c>
      <c r="W224" s="47" t="s">
        <v>1</v>
      </c>
      <c r="X224" s="47"/>
      <c r="Y224" s="47"/>
      <c r="Z224" s="47"/>
      <c r="AA224" s="47" t="s">
        <v>1</v>
      </c>
      <c r="AB224" s="47"/>
      <c r="AC224" s="47"/>
      <c r="AD224" s="47"/>
      <c r="AE224" s="47"/>
      <c r="AF224" s="47"/>
      <c r="AG224" s="47"/>
      <c r="AH224" s="47" t="s">
        <v>1</v>
      </c>
    </row>
    <row r="225" spans="1:34" s="26" customFormat="1" ht="76.5" customHeight="1">
      <c r="A225" s="188" t="s">
        <v>583</v>
      </c>
      <c r="B225" s="183" t="s">
        <v>158</v>
      </c>
      <c r="C225" s="57" t="s">
        <v>77</v>
      </c>
      <c r="D225" s="60"/>
      <c r="E225" s="61"/>
      <c r="F225" s="61"/>
      <c r="G225" s="223" t="s">
        <v>159</v>
      </c>
      <c r="H225" s="202" t="s">
        <v>1714</v>
      </c>
      <c r="I225" s="227" t="s">
        <v>2461</v>
      </c>
      <c r="J225" s="47" t="s">
        <v>103</v>
      </c>
      <c r="K225" s="47" t="s">
        <v>2396</v>
      </c>
      <c r="L225" s="47" t="s">
        <v>2403</v>
      </c>
      <c r="M225" s="243" t="s">
        <v>430</v>
      </c>
      <c r="N225" s="46">
        <f>COUNTIF(Table48[[#This Row],[CMMI Comprehensive Primary Care Plus (CPC+)
Version Date: CY 2017 ]:[CMS Merit-based Incentive Payment System (MIPS) - General Practice/Family Medicine, Internal Medicine, and Pediatrics
Version Date: CY 2017 ]],"*yes*")</f>
        <v>1</v>
      </c>
      <c r="O225" s="246"/>
      <c r="P225" s="241"/>
      <c r="Q225" s="242"/>
      <c r="R225" s="242"/>
      <c r="S225" s="47"/>
      <c r="T225" s="47"/>
      <c r="U225" s="47"/>
      <c r="V225" s="47"/>
      <c r="W225" s="47"/>
      <c r="X225" s="47" t="s">
        <v>2872</v>
      </c>
      <c r="Y225" s="47"/>
      <c r="Z225" s="47"/>
      <c r="AA225" s="47"/>
      <c r="AB225" s="47"/>
      <c r="AC225" s="47"/>
      <c r="AD225" s="47"/>
      <c r="AE225" s="47"/>
      <c r="AF225" s="47"/>
      <c r="AG225" s="47"/>
      <c r="AH225" s="47" t="s">
        <v>1</v>
      </c>
    </row>
    <row r="226" spans="1:34" s="26" customFormat="1" ht="76.5" customHeight="1">
      <c r="A226" s="189" t="s">
        <v>915</v>
      </c>
      <c r="B226" s="183" t="s">
        <v>897</v>
      </c>
      <c r="C226" s="59" t="s">
        <v>898</v>
      </c>
      <c r="D226" s="67"/>
      <c r="E226" s="66"/>
      <c r="F226" s="66"/>
      <c r="G226" s="223" t="s">
        <v>899</v>
      </c>
      <c r="H226" s="202" t="s">
        <v>1788</v>
      </c>
      <c r="I226" s="251" t="s">
        <v>2398</v>
      </c>
      <c r="J226" s="47" t="s">
        <v>2410</v>
      </c>
      <c r="K226" s="47" t="s">
        <v>2396</v>
      </c>
      <c r="L226" s="47" t="s">
        <v>2403</v>
      </c>
      <c r="M226" s="47" t="s">
        <v>430</v>
      </c>
      <c r="N226" s="46">
        <f>COUNTIF(Table48[[#This Row],[CMMI Comprehensive Primary Care Plus (CPC+)
Version Date: CY 2017 ]:[CMS Merit-based Incentive Payment System (MIPS) - General Practice/Family Medicine, Internal Medicine, and Pediatrics
Version Date: CY 2017 ]],"*yes*")</f>
        <v>0</v>
      </c>
      <c r="O226" s="242"/>
      <c r="P226" s="47"/>
      <c r="Q226" s="47"/>
      <c r="R226" s="47"/>
      <c r="S226" s="47"/>
      <c r="T226" s="47"/>
      <c r="U226" s="47"/>
      <c r="V226" s="47"/>
      <c r="W226" s="47"/>
      <c r="X226" s="47"/>
      <c r="Y226" s="47"/>
      <c r="Z226" s="47"/>
      <c r="AA226" s="47"/>
      <c r="AB226" s="47"/>
      <c r="AC226" s="47"/>
      <c r="AD226" s="47"/>
      <c r="AE226" s="47"/>
      <c r="AF226" s="47"/>
      <c r="AG226" s="47"/>
      <c r="AH226" s="47"/>
    </row>
    <row r="227" spans="1:34" s="26" customFormat="1" ht="76.5" customHeight="1">
      <c r="A227" s="188" t="s">
        <v>584</v>
      </c>
      <c r="B227" s="183" t="s">
        <v>361</v>
      </c>
      <c r="C227" s="58" t="s">
        <v>225</v>
      </c>
      <c r="D227" s="62" t="s">
        <v>359</v>
      </c>
      <c r="E227" s="63" t="s">
        <v>360</v>
      </c>
      <c r="F227" s="63"/>
      <c r="G227" s="240" t="s">
        <v>2502</v>
      </c>
      <c r="H227" s="202" t="s">
        <v>2617</v>
      </c>
      <c r="I227" s="251" t="s">
        <v>2398</v>
      </c>
      <c r="J227" s="47" t="s">
        <v>2407</v>
      </c>
      <c r="K227" s="47" t="s">
        <v>2396</v>
      </c>
      <c r="L227" s="47" t="s">
        <v>2403</v>
      </c>
      <c r="M227" s="47" t="s">
        <v>430</v>
      </c>
      <c r="N227" s="46">
        <f>COUNTIF(Table48[[#This Row],[CMMI Comprehensive Primary Care Plus (CPC+)
Version Date: CY 2017 ]:[CMS Merit-based Incentive Payment System (MIPS) - General Practice/Family Medicine, Internal Medicine, and Pediatrics
Version Date: CY 2017 ]],"*yes*")</f>
        <v>0</v>
      </c>
      <c r="O227" s="47"/>
      <c r="P227" s="47"/>
      <c r="Q227" s="47"/>
      <c r="R227" s="47"/>
      <c r="S227" s="47"/>
      <c r="T227" s="47"/>
      <c r="U227" s="47"/>
      <c r="V227" s="47"/>
      <c r="W227" s="47"/>
      <c r="X227" s="47"/>
      <c r="Y227" s="47"/>
      <c r="Z227" s="47"/>
      <c r="AA227" s="47"/>
      <c r="AB227" s="47"/>
      <c r="AC227" s="47"/>
      <c r="AD227" s="47"/>
      <c r="AE227" s="47"/>
      <c r="AF227" s="47"/>
      <c r="AG227" s="47"/>
      <c r="AH227" s="47"/>
    </row>
    <row r="228" spans="1:34" s="26" customFormat="1" ht="76.5" customHeight="1">
      <c r="A228" s="189" t="s">
        <v>916</v>
      </c>
      <c r="B228" s="183" t="s">
        <v>2731</v>
      </c>
      <c r="C228" s="59" t="s">
        <v>900</v>
      </c>
      <c r="D228" s="67"/>
      <c r="E228" s="66" t="s">
        <v>909</v>
      </c>
      <c r="F228" s="66"/>
      <c r="G228" s="240" t="s">
        <v>2502</v>
      </c>
      <c r="H228" s="202" t="s">
        <v>1790</v>
      </c>
      <c r="I228" s="47" t="s">
        <v>2398</v>
      </c>
      <c r="J228" s="47" t="s">
        <v>2413</v>
      </c>
      <c r="K228" s="47" t="s">
        <v>2396</v>
      </c>
      <c r="L228" s="47" t="s">
        <v>2408</v>
      </c>
      <c r="M228" s="154" t="s">
        <v>2171</v>
      </c>
      <c r="N228" s="46">
        <f>COUNTIF(Table48[[#This Row],[CMMI Comprehensive Primary Care Plus (CPC+)
Version Date: CY 2017 ]:[CMS Merit-based Incentive Payment System (MIPS) - General Practice/Family Medicine, Internal Medicine, and Pediatrics
Version Date: CY 2017 ]],"*yes*")</f>
        <v>1</v>
      </c>
      <c r="O228" s="47"/>
      <c r="P228" s="47"/>
      <c r="Q228" s="47"/>
      <c r="R228" s="47"/>
      <c r="S228" s="47"/>
      <c r="T228" s="47"/>
      <c r="U228" s="47"/>
      <c r="V228" s="47"/>
      <c r="W228" s="47"/>
      <c r="X228" s="47" t="s">
        <v>2882</v>
      </c>
      <c r="Y228" s="47"/>
      <c r="Z228" s="47"/>
      <c r="AA228" s="47"/>
      <c r="AB228" s="47"/>
      <c r="AC228" s="47"/>
      <c r="AD228" s="47"/>
      <c r="AE228" s="47"/>
      <c r="AF228" s="47"/>
      <c r="AG228" s="47"/>
      <c r="AH228" s="47"/>
    </row>
    <row r="229" spans="1:34" s="26" customFormat="1" ht="76.5" customHeight="1">
      <c r="A229" s="188" t="s">
        <v>585</v>
      </c>
      <c r="B229" s="183" t="s">
        <v>160</v>
      </c>
      <c r="C229" s="57" t="s">
        <v>73</v>
      </c>
      <c r="D229" s="60"/>
      <c r="E229" s="61"/>
      <c r="F229" s="61"/>
      <c r="G229" s="223" t="s">
        <v>261</v>
      </c>
      <c r="H229" s="202" t="s">
        <v>1715</v>
      </c>
      <c r="I229" s="47" t="s">
        <v>2412</v>
      </c>
      <c r="J229" s="47" t="s">
        <v>2411</v>
      </c>
      <c r="K229" s="47" t="s">
        <v>2396</v>
      </c>
      <c r="L229" s="47" t="s">
        <v>2441</v>
      </c>
      <c r="M229" s="47" t="s">
        <v>430</v>
      </c>
      <c r="N229" s="46">
        <f>COUNTIF(Table48[[#This Row],[CMMI Comprehensive Primary Care Plus (CPC+)
Version Date: CY 2017 ]:[CMS Merit-based Incentive Payment System (MIPS) - General Practice/Family Medicine, Internal Medicine, and Pediatrics
Version Date: CY 2017 ]],"*yes*")</f>
        <v>0</v>
      </c>
      <c r="O229" s="47"/>
      <c r="P229" s="47"/>
      <c r="Q229" s="47"/>
      <c r="R229" s="47"/>
      <c r="S229" s="47"/>
      <c r="T229" s="47"/>
      <c r="U229" s="47"/>
      <c r="V229" s="47"/>
      <c r="W229" s="47"/>
      <c r="X229" s="47"/>
      <c r="Y229" s="47"/>
      <c r="Z229" s="47"/>
      <c r="AA229" s="47"/>
      <c r="AB229" s="47" t="s">
        <v>2080</v>
      </c>
      <c r="AC229" s="47"/>
      <c r="AD229" s="47"/>
      <c r="AE229" s="47"/>
      <c r="AF229" s="47"/>
      <c r="AG229" s="47"/>
      <c r="AH229" s="47"/>
    </row>
    <row r="230" spans="1:34" s="26" customFormat="1" ht="76.5" customHeight="1">
      <c r="A230" s="189" t="s">
        <v>586</v>
      </c>
      <c r="B230" s="183" t="s">
        <v>327</v>
      </c>
      <c r="C230" s="59" t="s">
        <v>74</v>
      </c>
      <c r="D230" s="67"/>
      <c r="E230" s="66"/>
      <c r="F230" s="66"/>
      <c r="G230" s="223" t="s">
        <v>261</v>
      </c>
      <c r="H230" s="202" t="s">
        <v>1716</v>
      </c>
      <c r="I230" s="47" t="s">
        <v>2412</v>
      </c>
      <c r="J230" s="47" t="s">
        <v>2411</v>
      </c>
      <c r="K230" s="47" t="s">
        <v>2396</v>
      </c>
      <c r="L230" s="47" t="s">
        <v>2441</v>
      </c>
      <c r="M230" s="47" t="s">
        <v>430</v>
      </c>
      <c r="N230" s="46">
        <f>COUNTIF(Table48[[#This Row],[CMMI Comprehensive Primary Care Plus (CPC+)
Version Date: CY 2017 ]:[CMS Merit-based Incentive Payment System (MIPS) - General Practice/Family Medicine, Internal Medicine, and Pediatrics
Version Date: CY 2017 ]],"*yes*")</f>
        <v>0</v>
      </c>
      <c r="O230" s="47"/>
      <c r="P230" s="47"/>
      <c r="Q230" s="47"/>
      <c r="R230" s="47"/>
      <c r="S230" s="47"/>
      <c r="T230" s="47"/>
      <c r="U230" s="47"/>
      <c r="V230" s="47"/>
      <c r="W230" s="47"/>
      <c r="X230" s="47"/>
      <c r="Y230" s="47"/>
      <c r="Z230" s="47"/>
      <c r="AA230" s="47"/>
      <c r="AB230" s="47" t="s">
        <v>2080</v>
      </c>
      <c r="AC230" s="47"/>
      <c r="AD230" s="47"/>
      <c r="AE230" s="47"/>
      <c r="AF230" s="47"/>
      <c r="AG230" s="47"/>
      <c r="AH230" s="47"/>
    </row>
    <row r="231" spans="1:34" s="26" customFormat="1" ht="76.5" customHeight="1">
      <c r="A231" s="188" t="s">
        <v>830</v>
      </c>
      <c r="B231" s="183" t="s">
        <v>2683</v>
      </c>
      <c r="C231" s="59" t="s">
        <v>328</v>
      </c>
      <c r="D231" s="67"/>
      <c r="E231" s="66"/>
      <c r="F231" s="66"/>
      <c r="G231" s="223" t="s">
        <v>261</v>
      </c>
      <c r="H231" s="202" t="s">
        <v>1717</v>
      </c>
      <c r="I231" s="47" t="s">
        <v>2412</v>
      </c>
      <c r="J231" s="47" t="s">
        <v>2411</v>
      </c>
      <c r="K231" s="47" t="s">
        <v>2396</v>
      </c>
      <c r="L231" s="47" t="s">
        <v>2441</v>
      </c>
      <c r="M231" s="154" t="s">
        <v>2171</v>
      </c>
      <c r="N231" s="46">
        <f>COUNTIF(Table48[[#This Row],[CMMI Comprehensive Primary Care Plus (CPC+)
Version Date: CY 2017 ]:[CMS Merit-based Incentive Payment System (MIPS) - General Practice/Family Medicine, Internal Medicine, and Pediatrics
Version Date: CY 2017 ]],"*yes*")</f>
        <v>0</v>
      </c>
      <c r="O231" s="47"/>
      <c r="P231" s="47"/>
      <c r="Q231" s="47"/>
      <c r="R231" s="47"/>
      <c r="S231" s="47"/>
      <c r="T231" s="47"/>
      <c r="U231" s="47"/>
      <c r="V231" s="47"/>
      <c r="W231" s="47"/>
      <c r="X231" s="47"/>
      <c r="Y231" s="47"/>
      <c r="Z231" s="47"/>
      <c r="AA231" s="47"/>
      <c r="AB231" s="47" t="s">
        <v>2548</v>
      </c>
      <c r="AC231" s="47"/>
      <c r="AD231" s="47"/>
      <c r="AE231" s="47"/>
      <c r="AF231" s="47"/>
      <c r="AG231" s="47"/>
      <c r="AH231" s="47"/>
    </row>
    <row r="232" spans="1:34" s="26" customFormat="1" ht="76.5" customHeight="1">
      <c r="A232" s="189" t="s">
        <v>1394</v>
      </c>
      <c r="B232" s="183" t="s">
        <v>1036</v>
      </c>
      <c r="C232" s="59" t="s">
        <v>1301</v>
      </c>
      <c r="D232" s="67"/>
      <c r="E232" s="66"/>
      <c r="F232" s="66"/>
      <c r="G232" s="240" t="s">
        <v>2053</v>
      </c>
      <c r="H232" s="202" t="s">
        <v>1037</v>
      </c>
      <c r="I232" s="47" t="s">
        <v>2394</v>
      </c>
      <c r="J232" s="47" t="s">
        <v>2406</v>
      </c>
      <c r="K232" s="47" t="s">
        <v>2396</v>
      </c>
      <c r="L232" s="47" t="s">
        <v>2441</v>
      </c>
      <c r="M232" s="236" t="s">
        <v>2171</v>
      </c>
      <c r="N232" s="46">
        <f>COUNTIF(Table48[[#This Row],[CMMI Comprehensive Primary Care Plus (CPC+)
Version Date: CY 2017 ]:[CMS Merit-based Incentive Payment System (MIPS) - General Practice/Family Medicine, Internal Medicine, and Pediatrics
Version Date: CY 2017 ]],"*yes*")</f>
        <v>0</v>
      </c>
      <c r="O232" s="47"/>
      <c r="P232" s="47"/>
      <c r="Q232" s="47"/>
      <c r="R232" s="47"/>
      <c r="S232" s="47"/>
      <c r="T232" s="47"/>
      <c r="U232" s="47"/>
      <c r="V232" s="47"/>
      <c r="W232" s="47"/>
      <c r="X232" s="47"/>
      <c r="Y232" s="47"/>
      <c r="Z232" s="47"/>
      <c r="AA232" s="47"/>
      <c r="AB232" s="47"/>
      <c r="AC232" s="47"/>
      <c r="AD232" s="47"/>
      <c r="AE232" s="47"/>
      <c r="AF232" s="47"/>
      <c r="AG232" s="47"/>
      <c r="AH232" s="47"/>
    </row>
    <row r="233" spans="1:34" s="26" customFormat="1" ht="76.5" customHeight="1">
      <c r="A233" s="188" t="s">
        <v>1360</v>
      </c>
      <c r="B233" s="183" t="s">
        <v>1038</v>
      </c>
      <c r="C233" s="59" t="s">
        <v>1302</v>
      </c>
      <c r="D233" s="67"/>
      <c r="E233" s="66"/>
      <c r="F233" s="66"/>
      <c r="G233" s="240" t="s">
        <v>2473</v>
      </c>
      <c r="H233" s="202" t="s">
        <v>1039</v>
      </c>
      <c r="I233" s="237" t="s">
        <v>2398</v>
      </c>
      <c r="J233" s="47" t="s">
        <v>2415</v>
      </c>
      <c r="K233" s="47" t="s">
        <v>2402</v>
      </c>
      <c r="L233" s="47" t="s">
        <v>2403</v>
      </c>
      <c r="M233" s="236" t="s">
        <v>2171</v>
      </c>
      <c r="N233" s="46">
        <f>COUNTIF(Table48[[#This Row],[CMMI Comprehensive Primary Care Plus (CPC+)
Version Date: CY 2017 ]:[CMS Merit-based Incentive Payment System (MIPS) - General Practice/Family Medicine, Internal Medicine, and Pediatrics
Version Date: CY 2017 ]],"*yes*")</f>
        <v>0</v>
      </c>
      <c r="O233" s="47"/>
      <c r="P233" s="47"/>
      <c r="Q233" s="47"/>
      <c r="R233" s="47"/>
      <c r="S233" s="47"/>
      <c r="T233" s="47"/>
      <c r="U233" s="47"/>
      <c r="V233" s="47"/>
      <c r="W233" s="47"/>
      <c r="X233" s="47"/>
      <c r="Y233" s="47"/>
      <c r="Z233" s="47"/>
      <c r="AA233" s="47"/>
      <c r="AB233" s="47"/>
      <c r="AC233" s="47"/>
      <c r="AD233" s="47"/>
      <c r="AE233" s="47"/>
      <c r="AF233" s="47"/>
      <c r="AG233" s="47"/>
      <c r="AH233" s="47"/>
    </row>
    <row r="234" spans="1:34" s="26" customFormat="1" ht="76.5" customHeight="1">
      <c r="A234" s="189" t="s">
        <v>831</v>
      </c>
      <c r="B234" s="183" t="s">
        <v>798</v>
      </c>
      <c r="C234" s="58" t="s">
        <v>785</v>
      </c>
      <c r="D234" s="60"/>
      <c r="E234" s="61"/>
      <c r="F234" s="61" t="s">
        <v>791</v>
      </c>
      <c r="G234" s="240" t="s">
        <v>2482</v>
      </c>
      <c r="H234" s="202" t="s">
        <v>1718</v>
      </c>
      <c r="I234" s="47" t="s">
        <v>2414</v>
      </c>
      <c r="J234" s="47" t="s">
        <v>2415</v>
      </c>
      <c r="K234" s="47" t="s">
        <v>2402</v>
      </c>
      <c r="L234" s="47" t="s">
        <v>2403</v>
      </c>
      <c r="M234" s="154" t="s">
        <v>430</v>
      </c>
      <c r="N234" s="46">
        <f>COUNTIF(Table48[[#This Row],[CMMI Comprehensive Primary Care Plus (CPC+)
Version Date: CY 2017 ]:[CMS Merit-based Incentive Payment System (MIPS) - General Practice/Family Medicine, Internal Medicine, and Pediatrics
Version Date: CY 2017 ]],"*yes*")</f>
        <v>1</v>
      </c>
      <c r="O234" s="47"/>
      <c r="P234" s="47"/>
      <c r="Q234" s="47"/>
      <c r="R234" s="47"/>
      <c r="S234" s="47"/>
      <c r="T234" s="47" t="s">
        <v>1</v>
      </c>
      <c r="U234" s="47"/>
      <c r="V234" s="47"/>
      <c r="W234" s="47"/>
      <c r="X234" s="47"/>
      <c r="Y234" s="47"/>
      <c r="Z234" s="47"/>
      <c r="AA234" s="47"/>
      <c r="AB234" s="47"/>
      <c r="AC234" s="47"/>
      <c r="AD234" s="47"/>
      <c r="AE234" s="47"/>
      <c r="AF234" s="47"/>
      <c r="AG234" s="47"/>
      <c r="AH234" s="47"/>
    </row>
    <row r="235" spans="1:34" s="26" customFormat="1" ht="76.5" customHeight="1">
      <c r="A235" s="188" t="s">
        <v>587</v>
      </c>
      <c r="B235" s="183" t="s">
        <v>799</v>
      </c>
      <c r="C235" s="58" t="s">
        <v>796</v>
      </c>
      <c r="D235" s="60"/>
      <c r="E235" s="61"/>
      <c r="F235" s="61" t="s">
        <v>797</v>
      </c>
      <c r="G235" s="240" t="s">
        <v>2482</v>
      </c>
      <c r="H235" s="202" t="s">
        <v>1719</v>
      </c>
      <c r="I235" s="47" t="s">
        <v>2414</v>
      </c>
      <c r="J235" s="47" t="s">
        <v>2415</v>
      </c>
      <c r="K235" s="47" t="s">
        <v>2402</v>
      </c>
      <c r="L235" s="47" t="s">
        <v>2403</v>
      </c>
      <c r="M235" s="154" t="s">
        <v>430</v>
      </c>
      <c r="N235" s="46">
        <f>COUNTIF(Table48[[#This Row],[CMMI Comprehensive Primary Care Plus (CPC+)
Version Date: CY 2017 ]:[CMS Merit-based Incentive Payment System (MIPS) - General Practice/Family Medicine, Internal Medicine, and Pediatrics
Version Date: CY 2017 ]],"*yes*")</f>
        <v>1</v>
      </c>
      <c r="O235" s="47"/>
      <c r="P235" s="47"/>
      <c r="Q235" s="47"/>
      <c r="R235" s="47"/>
      <c r="S235" s="47"/>
      <c r="T235" s="47" t="s">
        <v>1</v>
      </c>
      <c r="U235" s="47"/>
      <c r="V235" s="47"/>
      <c r="W235" s="47"/>
      <c r="X235" s="47"/>
      <c r="Y235" s="47"/>
      <c r="Z235" s="47"/>
      <c r="AA235" s="47"/>
      <c r="AB235" s="47"/>
      <c r="AC235" s="47"/>
      <c r="AD235" s="47"/>
      <c r="AE235" s="47"/>
      <c r="AF235" s="47"/>
      <c r="AG235" s="47"/>
      <c r="AH235" s="47"/>
    </row>
    <row r="236" spans="1:34" s="26" customFormat="1" ht="76.5" customHeight="1">
      <c r="A236" s="189" t="s">
        <v>1359</v>
      </c>
      <c r="B236" s="183" t="s">
        <v>1040</v>
      </c>
      <c r="C236" s="59" t="s">
        <v>1303</v>
      </c>
      <c r="D236" s="67"/>
      <c r="E236" s="66"/>
      <c r="F236" s="66"/>
      <c r="G236" s="240" t="s">
        <v>2473</v>
      </c>
      <c r="H236" s="202" t="s">
        <v>1041</v>
      </c>
      <c r="I236" s="251" t="s">
        <v>2398</v>
      </c>
      <c r="J236" s="47" t="s">
        <v>2415</v>
      </c>
      <c r="K236" s="47" t="s">
        <v>2396</v>
      </c>
      <c r="L236" s="47" t="s">
        <v>2403</v>
      </c>
      <c r="M236" s="236" t="s">
        <v>2171</v>
      </c>
      <c r="N236" s="46">
        <f>COUNTIF(Table48[[#This Row],[CMMI Comprehensive Primary Care Plus (CPC+)
Version Date: CY 2017 ]:[CMS Merit-based Incentive Payment System (MIPS) - General Practice/Family Medicine, Internal Medicine, and Pediatrics
Version Date: CY 2017 ]],"*yes*")</f>
        <v>0</v>
      </c>
      <c r="O236" s="47"/>
      <c r="P236" s="47"/>
      <c r="Q236" s="47"/>
      <c r="R236" s="47"/>
      <c r="S236" s="47"/>
      <c r="T236" s="47"/>
      <c r="U236" s="47"/>
      <c r="V236" s="47"/>
      <c r="W236" s="47"/>
      <c r="X236" s="47"/>
      <c r="Y236" s="47"/>
      <c r="Z236" s="47"/>
      <c r="AA236" s="47"/>
      <c r="AB236" s="47"/>
      <c r="AC236" s="47"/>
      <c r="AD236" s="47"/>
      <c r="AE236" s="47"/>
      <c r="AF236" s="47"/>
      <c r="AG236" s="47"/>
      <c r="AH236" s="47"/>
    </row>
    <row r="237" spans="1:34" s="26" customFormat="1" ht="76.5" customHeight="1">
      <c r="A237" s="188" t="s">
        <v>588</v>
      </c>
      <c r="B237" s="183" t="s">
        <v>2684</v>
      </c>
      <c r="C237" s="58" t="s">
        <v>177</v>
      </c>
      <c r="D237" s="62"/>
      <c r="E237" s="63" t="s">
        <v>175</v>
      </c>
      <c r="F237" s="63"/>
      <c r="G237" s="240" t="s">
        <v>2502</v>
      </c>
      <c r="H237" s="202" t="s">
        <v>2618</v>
      </c>
      <c r="I237" s="47" t="s">
        <v>2398</v>
      </c>
      <c r="J237" s="47" t="s">
        <v>2410</v>
      </c>
      <c r="K237" s="47" t="s">
        <v>2402</v>
      </c>
      <c r="L237" s="47" t="s">
        <v>2403</v>
      </c>
      <c r="M237" s="154" t="s">
        <v>2171</v>
      </c>
      <c r="N237" s="46">
        <f>COUNTIF(Table48[[#This Row],[CMMI Comprehensive Primary Care Plus (CPC+)
Version Date: CY 2017 ]:[CMS Merit-based Incentive Payment System (MIPS) - General Practice/Family Medicine, Internal Medicine, and Pediatrics
Version Date: CY 2017 ]],"*yes*")</f>
        <v>0</v>
      </c>
      <c r="O237" s="47"/>
      <c r="P237" s="47"/>
      <c r="Q237" s="47"/>
      <c r="R237" s="47"/>
      <c r="S237" s="47"/>
      <c r="T237" s="47"/>
      <c r="U237" s="47"/>
      <c r="V237" s="47"/>
      <c r="W237" s="47"/>
      <c r="X237" s="47"/>
      <c r="Y237" s="47"/>
      <c r="Z237" s="47"/>
      <c r="AA237" s="47"/>
      <c r="AB237" s="47"/>
      <c r="AC237" s="47" t="s">
        <v>2274</v>
      </c>
      <c r="AD237" s="47"/>
      <c r="AE237" s="47"/>
      <c r="AF237" s="47" t="s">
        <v>2274</v>
      </c>
      <c r="AG237" s="47"/>
      <c r="AH237" s="47"/>
    </row>
    <row r="238" spans="1:34" s="26" customFormat="1" ht="76.5" customHeight="1">
      <c r="A238" s="189" t="s">
        <v>589</v>
      </c>
      <c r="B238" s="183" t="s">
        <v>363</v>
      </c>
      <c r="C238" s="57" t="s">
        <v>63</v>
      </c>
      <c r="D238" s="60"/>
      <c r="E238" s="61" t="s">
        <v>362</v>
      </c>
      <c r="F238" s="61"/>
      <c r="G238" s="240" t="s">
        <v>2502</v>
      </c>
      <c r="H238" s="202" t="s">
        <v>1720</v>
      </c>
      <c r="I238" s="47" t="s">
        <v>2412</v>
      </c>
      <c r="J238" s="47" t="s">
        <v>2411</v>
      </c>
      <c r="K238" s="47" t="s">
        <v>2396</v>
      </c>
      <c r="L238" s="47" t="s">
        <v>2441</v>
      </c>
      <c r="M238" s="47" t="s">
        <v>5</v>
      </c>
      <c r="N238" s="46">
        <f>COUNTIF(Table48[[#This Row],[CMMI Comprehensive Primary Care Plus (CPC+)
Version Date: CY 2017 ]:[CMS Merit-based Incentive Payment System (MIPS) - General Practice/Family Medicine, Internal Medicine, and Pediatrics
Version Date: CY 2017 ]],"*yes*")</f>
        <v>5</v>
      </c>
      <c r="O238" s="47"/>
      <c r="P238" s="47"/>
      <c r="Q238" s="47" t="s">
        <v>1</v>
      </c>
      <c r="R238" s="47" t="s">
        <v>1</v>
      </c>
      <c r="S238" s="47"/>
      <c r="T238" s="47"/>
      <c r="U238" s="47" t="s">
        <v>1</v>
      </c>
      <c r="V238" s="47"/>
      <c r="W238" s="47" t="s">
        <v>2120</v>
      </c>
      <c r="X238" s="47"/>
      <c r="Y238" s="47"/>
      <c r="Z238" s="227" t="s">
        <v>2464</v>
      </c>
      <c r="AA238" s="47"/>
      <c r="AB238" s="47"/>
      <c r="AC238" s="47"/>
      <c r="AD238" s="47" t="s">
        <v>1</v>
      </c>
      <c r="AE238" s="47" t="s">
        <v>1</v>
      </c>
      <c r="AF238" s="47" t="s">
        <v>2275</v>
      </c>
      <c r="AG238" s="47" t="s">
        <v>2108</v>
      </c>
      <c r="AH238" s="47" t="s">
        <v>1</v>
      </c>
    </row>
    <row r="239" spans="1:34" s="26" customFormat="1" ht="76.5" customHeight="1">
      <c r="A239" s="188" t="s">
        <v>590</v>
      </c>
      <c r="B239" s="183" t="s">
        <v>1920</v>
      </c>
      <c r="C239" s="58" t="s">
        <v>178</v>
      </c>
      <c r="D239" s="62"/>
      <c r="E239" s="63" t="s">
        <v>364</v>
      </c>
      <c r="F239" s="63"/>
      <c r="G239" s="240" t="s">
        <v>2502</v>
      </c>
      <c r="H239" s="202" t="s">
        <v>1721</v>
      </c>
      <c r="I239" s="47" t="s">
        <v>2398</v>
      </c>
      <c r="J239" s="47" t="s">
        <v>2407</v>
      </c>
      <c r="K239" s="47" t="s">
        <v>2396</v>
      </c>
      <c r="L239" s="47" t="s">
        <v>2403</v>
      </c>
      <c r="M239" s="47" t="s">
        <v>5</v>
      </c>
      <c r="N239" s="46">
        <f>COUNTIF(Table48[[#This Row],[CMMI Comprehensive Primary Care Plus (CPC+)
Version Date: CY 2017 ]:[CMS Merit-based Incentive Payment System (MIPS) - General Practice/Family Medicine, Internal Medicine, and Pediatrics
Version Date: CY 2017 ]],"*yes*")</f>
        <v>0</v>
      </c>
      <c r="O239" s="47"/>
      <c r="P239" s="47"/>
      <c r="Q239" s="47"/>
      <c r="R239" s="47"/>
      <c r="S239" s="47"/>
      <c r="T239" s="47"/>
      <c r="U239" s="47"/>
      <c r="V239" s="47"/>
      <c r="W239" s="47"/>
      <c r="X239" s="47"/>
      <c r="Y239" s="47"/>
      <c r="Z239" s="47"/>
      <c r="AA239" s="47"/>
      <c r="AB239" s="47"/>
      <c r="AC239" s="47"/>
      <c r="AD239" s="47"/>
      <c r="AE239" s="47"/>
      <c r="AF239" s="47"/>
      <c r="AG239" s="47"/>
      <c r="AH239" s="47" t="s">
        <v>1</v>
      </c>
    </row>
    <row r="240" spans="1:34" s="26" customFormat="1" ht="76.5" customHeight="1">
      <c r="A240" s="189" t="s">
        <v>591</v>
      </c>
      <c r="B240" s="183" t="s">
        <v>736</v>
      </c>
      <c r="C240" s="59" t="s">
        <v>737</v>
      </c>
      <c r="D240" s="67"/>
      <c r="E240" s="66"/>
      <c r="F240" s="66"/>
      <c r="G240" s="240" t="s">
        <v>733</v>
      </c>
      <c r="H240" s="202" t="s">
        <v>1722</v>
      </c>
      <c r="I240" s="47" t="s">
        <v>2430</v>
      </c>
      <c r="J240" s="47" t="s">
        <v>2410</v>
      </c>
      <c r="K240" s="47" t="s">
        <v>2402</v>
      </c>
      <c r="L240" s="47" t="s">
        <v>2403</v>
      </c>
      <c r="M240" s="47" t="s">
        <v>5</v>
      </c>
      <c r="N240" s="46">
        <f>COUNTIF(Table48[[#This Row],[CMMI Comprehensive Primary Care Plus (CPC+)
Version Date: CY 2017 ]:[CMS Merit-based Incentive Payment System (MIPS) - General Practice/Family Medicine, Internal Medicine, and Pediatrics
Version Date: CY 2017 ]],"*yes*")</f>
        <v>0</v>
      </c>
      <c r="O240" s="47"/>
      <c r="P240" s="47"/>
      <c r="Q240" s="47"/>
      <c r="R240" s="47"/>
      <c r="S240" s="47"/>
      <c r="T240" s="47"/>
      <c r="U240" s="47"/>
      <c r="V240" s="47"/>
      <c r="W240" s="47"/>
      <c r="X240" s="47"/>
      <c r="Y240" s="47"/>
      <c r="Z240" s="47"/>
      <c r="AA240" s="47"/>
      <c r="AB240" s="47"/>
      <c r="AC240" s="47"/>
      <c r="AD240" s="47"/>
      <c r="AE240" s="47"/>
      <c r="AF240" s="47"/>
      <c r="AG240" s="47"/>
      <c r="AH240" s="47"/>
    </row>
    <row r="241" spans="1:34" s="26" customFormat="1" ht="76.5" customHeight="1">
      <c r="A241" s="188" t="s">
        <v>832</v>
      </c>
      <c r="B241" s="183" t="s">
        <v>329</v>
      </c>
      <c r="C241" s="59" t="s">
        <v>330</v>
      </c>
      <c r="D241" s="67"/>
      <c r="E241" s="66"/>
      <c r="F241" s="66"/>
      <c r="G241" s="240" t="s">
        <v>2021</v>
      </c>
      <c r="H241" s="202" t="s">
        <v>2619</v>
      </c>
      <c r="I241" s="47" t="s">
        <v>2412</v>
      </c>
      <c r="J241" s="47" t="s">
        <v>2401</v>
      </c>
      <c r="K241" s="47" t="s">
        <v>2396</v>
      </c>
      <c r="L241" s="47" t="s">
        <v>2403</v>
      </c>
      <c r="M241" s="47" t="s">
        <v>430</v>
      </c>
      <c r="N241" s="46">
        <f>COUNTIF(Table48[[#This Row],[CMMI Comprehensive Primary Care Plus (CPC+)
Version Date: CY 2017 ]:[CMS Merit-based Incentive Payment System (MIPS) - General Practice/Family Medicine, Internal Medicine, and Pediatrics
Version Date: CY 2017 ]],"*yes*")</f>
        <v>1</v>
      </c>
      <c r="O241" s="47"/>
      <c r="P241" s="47"/>
      <c r="Q241" s="47"/>
      <c r="R241" s="47"/>
      <c r="S241" s="47"/>
      <c r="T241" s="47"/>
      <c r="U241" s="47"/>
      <c r="V241" s="47"/>
      <c r="W241" s="47" t="s">
        <v>1</v>
      </c>
      <c r="X241" s="47"/>
      <c r="Y241" s="47"/>
      <c r="Z241" s="47"/>
      <c r="AA241" s="47"/>
      <c r="AB241" s="47"/>
      <c r="AC241" s="47"/>
      <c r="AD241" s="47"/>
      <c r="AE241" s="47"/>
      <c r="AF241" s="47"/>
      <c r="AG241" s="47"/>
      <c r="AH241" s="47"/>
    </row>
    <row r="242" spans="1:34" s="26" customFormat="1" ht="76.5" customHeight="1">
      <c r="A242" s="189" t="s">
        <v>592</v>
      </c>
      <c r="B242" s="183" t="s">
        <v>331</v>
      </c>
      <c r="C242" s="59" t="s">
        <v>332</v>
      </c>
      <c r="D242" s="67"/>
      <c r="E242" s="66"/>
      <c r="F242" s="66"/>
      <c r="G242" s="223" t="s">
        <v>261</v>
      </c>
      <c r="H242" s="202" t="s">
        <v>1723</v>
      </c>
      <c r="I242" s="47" t="s">
        <v>2412</v>
      </c>
      <c r="J242" s="47" t="s">
        <v>2413</v>
      </c>
      <c r="K242" s="47" t="s">
        <v>2396</v>
      </c>
      <c r="L242" s="47" t="s">
        <v>2441</v>
      </c>
      <c r="M242" s="47" t="s">
        <v>430</v>
      </c>
      <c r="N242" s="46">
        <f>COUNTIF(Table48[[#This Row],[CMMI Comprehensive Primary Care Plus (CPC+)
Version Date: CY 2017 ]:[CMS Merit-based Incentive Payment System (MIPS) - General Practice/Family Medicine, Internal Medicine, and Pediatrics
Version Date: CY 2017 ]],"*yes*")</f>
        <v>0</v>
      </c>
      <c r="O242" s="47"/>
      <c r="P242" s="47"/>
      <c r="Q242" s="47"/>
      <c r="R242" s="47"/>
      <c r="S242" s="47"/>
      <c r="T242" s="47"/>
      <c r="U242" s="47"/>
      <c r="V242" s="47"/>
      <c r="W242" s="47"/>
      <c r="X242" s="47"/>
      <c r="Y242" s="47"/>
      <c r="Z242" s="47"/>
      <c r="AA242" s="47"/>
      <c r="AB242" s="47" t="s">
        <v>2549</v>
      </c>
      <c r="AC242" s="47"/>
      <c r="AD242" s="47"/>
      <c r="AE242" s="47"/>
      <c r="AF242" s="47"/>
      <c r="AG242" s="47"/>
      <c r="AH242" s="47"/>
    </row>
    <row r="243" spans="1:34" s="26" customFormat="1" ht="76.5" customHeight="1">
      <c r="A243" s="188" t="s">
        <v>833</v>
      </c>
      <c r="B243" s="183" t="s">
        <v>333</v>
      </c>
      <c r="C243" s="59" t="s">
        <v>334</v>
      </c>
      <c r="D243" s="67"/>
      <c r="E243" s="66"/>
      <c r="F243" s="66"/>
      <c r="G243" s="223" t="s">
        <v>261</v>
      </c>
      <c r="H243" s="202" t="s">
        <v>1724</v>
      </c>
      <c r="I243" s="47" t="s">
        <v>2412</v>
      </c>
      <c r="J243" s="47" t="s">
        <v>2413</v>
      </c>
      <c r="K243" s="47" t="s">
        <v>2396</v>
      </c>
      <c r="L243" s="47" t="s">
        <v>2441</v>
      </c>
      <c r="M243" s="47" t="s">
        <v>430</v>
      </c>
      <c r="N243" s="46">
        <f>COUNTIF(Table48[[#This Row],[CMMI Comprehensive Primary Care Plus (CPC+)
Version Date: CY 2017 ]:[CMS Merit-based Incentive Payment System (MIPS) - General Practice/Family Medicine, Internal Medicine, and Pediatrics
Version Date: CY 2017 ]],"*yes*")</f>
        <v>0</v>
      </c>
      <c r="O243" s="47"/>
      <c r="P243" s="47"/>
      <c r="Q243" s="47"/>
      <c r="R243" s="47"/>
      <c r="S243" s="47"/>
      <c r="T243" s="47"/>
      <c r="U243" s="47"/>
      <c r="V243" s="47"/>
      <c r="W243" s="47"/>
      <c r="X243" s="47"/>
      <c r="Y243" s="47"/>
      <c r="Z243" s="47"/>
      <c r="AA243" s="47"/>
      <c r="AB243" s="47" t="s">
        <v>2550</v>
      </c>
      <c r="AC243" s="47"/>
      <c r="AD243" s="47"/>
      <c r="AE243" s="47"/>
      <c r="AF243" s="47"/>
      <c r="AG243" s="47"/>
      <c r="AH243" s="47"/>
    </row>
    <row r="244" spans="1:34" s="26" customFormat="1" ht="76.5" customHeight="1">
      <c r="A244" s="189" t="s">
        <v>1397</v>
      </c>
      <c r="B244" s="183" t="s">
        <v>1113</v>
      </c>
      <c r="C244" s="59" t="s">
        <v>2033</v>
      </c>
      <c r="D244" s="67"/>
      <c r="E244" s="66"/>
      <c r="F244" s="66"/>
      <c r="G244" s="240" t="s">
        <v>2479</v>
      </c>
      <c r="H244" s="202" t="s">
        <v>1114</v>
      </c>
      <c r="I244" s="47" t="s">
        <v>2398</v>
      </c>
      <c r="J244" s="47" t="s">
        <v>2401</v>
      </c>
      <c r="K244" s="47" t="s">
        <v>2396</v>
      </c>
      <c r="L244" s="47" t="s">
        <v>2403</v>
      </c>
      <c r="M244" s="236" t="s">
        <v>430</v>
      </c>
      <c r="N244" s="46">
        <f>COUNTIF(Table48[[#This Row],[CMMI Comprehensive Primary Care Plus (CPC+)
Version Date: CY 2017 ]:[CMS Merit-based Incentive Payment System (MIPS) - General Practice/Family Medicine, Internal Medicine, and Pediatrics
Version Date: CY 2017 ]],"*yes*")</f>
        <v>0</v>
      </c>
      <c r="O244" s="47"/>
      <c r="P244" s="47"/>
      <c r="Q244" s="47"/>
      <c r="R244" s="47"/>
      <c r="S244" s="47"/>
      <c r="T244" s="47"/>
      <c r="U244" s="47"/>
      <c r="V244" s="47"/>
      <c r="W244" s="47"/>
      <c r="X244" s="47"/>
      <c r="Y244" s="47"/>
      <c r="Z244" s="47"/>
      <c r="AA244" s="47"/>
      <c r="AB244" s="47"/>
      <c r="AC244" s="47"/>
      <c r="AD244" s="47"/>
      <c r="AE244" s="47"/>
      <c r="AF244" s="47"/>
      <c r="AG244" s="47"/>
      <c r="AH244" s="47"/>
    </row>
    <row r="245" spans="1:34" s="26" customFormat="1" ht="76.5" customHeight="1">
      <c r="A245" s="188" t="s">
        <v>593</v>
      </c>
      <c r="B245" s="183" t="s">
        <v>79</v>
      </c>
      <c r="C245" s="57" t="s">
        <v>80</v>
      </c>
      <c r="D245" s="60"/>
      <c r="E245" s="61"/>
      <c r="F245" s="61"/>
      <c r="G245" s="240" t="s">
        <v>2482</v>
      </c>
      <c r="H245" s="202" t="s">
        <v>1725</v>
      </c>
      <c r="I245" s="47" t="s">
        <v>2412</v>
      </c>
      <c r="J245" s="47" t="s">
        <v>103</v>
      </c>
      <c r="K245" s="47" t="s">
        <v>2396</v>
      </c>
      <c r="L245" s="47" t="s">
        <v>2441</v>
      </c>
      <c r="M245" s="47" t="s">
        <v>430</v>
      </c>
      <c r="N245" s="46">
        <f>COUNTIF(Table48[[#This Row],[CMMI Comprehensive Primary Care Plus (CPC+)
Version Date: CY 2017 ]:[CMS Merit-based Incentive Payment System (MIPS) - General Practice/Family Medicine, Internal Medicine, and Pediatrics
Version Date: CY 2017 ]],"*yes*")</f>
        <v>0</v>
      </c>
      <c r="O245" s="47"/>
      <c r="P245" s="47"/>
      <c r="Q245" s="47"/>
      <c r="R245" s="47"/>
      <c r="S245" s="47"/>
      <c r="T245" s="47"/>
      <c r="U245" s="47"/>
      <c r="V245" s="47"/>
      <c r="W245" s="47"/>
      <c r="X245" s="47"/>
      <c r="Y245" s="47"/>
      <c r="Z245" s="47"/>
      <c r="AA245" s="47"/>
      <c r="AB245" s="47"/>
      <c r="AC245" s="47"/>
      <c r="AD245" s="47"/>
      <c r="AE245" s="47"/>
      <c r="AF245" s="47" t="s">
        <v>2278</v>
      </c>
      <c r="AG245" s="47"/>
      <c r="AH245" s="47"/>
    </row>
    <row r="246" spans="1:34" s="26" customFormat="1" ht="76.5" customHeight="1">
      <c r="A246" s="189" t="s">
        <v>594</v>
      </c>
      <c r="B246" s="183" t="s">
        <v>54</v>
      </c>
      <c r="C246" s="57" t="s">
        <v>55</v>
      </c>
      <c r="D246" s="60"/>
      <c r="E246" s="61"/>
      <c r="F246" s="61"/>
      <c r="G246" s="240" t="s">
        <v>2482</v>
      </c>
      <c r="H246" s="202" t="s">
        <v>2620</v>
      </c>
      <c r="I246" s="47" t="s">
        <v>2412</v>
      </c>
      <c r="J246" s="47" t="s">
        <v>103</v>
      </c>
      <c r="K246" s="47" t="s">
        <v>2396</v>
      </c>
      <c r="L246" s="47" t="s">
        <v>2441</v>
      </c>
      <c r="M246" s="47" t="s">
        <v>430</v>
      </c>
      <c r="N246" s="46">
        <f>COUNTIF(Table48[[#This Row],[CMMI Comprehensive Primary Care Plus (CPC+)
Version Date: CY 2017 ]:[CMS Merit-based Incentive Payment System (MIPS) - General Practice/Family Medicine, Internal Medicine, and Pediatrics
Version Date: CY 2017 ]],"*yes*")</f>
        <v>1</v>
      </c>
      <c r="O246" s="47"/>
      <c r="P246" s="47"/>
      <c r="Q246" s="47"/>
      <c r="R246" s="47"/>
      <c r="S246" s="47"/>
      <c r="T246" s="47"/>
      <c r="U246" s="47" t="s">
        <v>1</v>
      </c>
      <c r="V246" s="47"/>
      <c r="W246" s="47"/>
      <c r="X246" s="47"/>
      <c r="Y246" s="47"/>
      <c r="Z246" s="47"/>
      <c r="AA246" s="47"/>
      <c r="AB246" s="47"/>
      <c r="AC246" s="47"/>
      <c r="AD246" s="47"/>
      <c r="AE246" s="47"/>
      <c r="AF246" s="47" t="s">
        <v>2278</v>
      </c>
      <c r="AG246" s="47"/>
      <c r="AH246" s="47"/>
    </row>
    <row r="247" spans="1:34" s="26" customFormat="1" ht="76.5" customHeight="1">
      <c r="A247" s="188" t="s">
        <v>1357</v>
      </c>
      <c r="B247" s="183" t="s">
        <v>1042</v>
      </c>
      <c r="C247" s="59" t="s">
        <v>1304</v>
      </c>
      <c r="D247" s="67"/>
      <c r="E247" s="66"/>
      <c r="F247" s="66"/>
      <c r="G247" s="240" t="s">
        <v>2053</v>
      </c>
      <c r="H247" s="202" t="s">
        <v>2237</v>
      </c>
      <c r="I247" s="47" t="s">
        <v>2398</v>
      </c>
      <c r="J247" s="47" t="s">
        <v>2406</v>
      </c>
      <c r="K247" s="47" t="s">
        <v>2416</v>
      </c>
      <c r="L247" s="47" t="s">
        <v>2441</v>
      </c>
      <c r="M247" s="236" t="s">
        <v>2171</v>
      </c>
      <c r="N247" s="46">
        <f>COUNTIF(Table48[[#This Row],[CMMI Comprehensive Primary Care Plus (CPC+)
Version Date: CY 2017 ]:[CMS Merit-based Incentive Payment System (MIPS) - General Practice/Family Medicine, Internal Medicine, and Pediatrics
Version Date: CY 2017 ]],"*yes*")</f>
        <v>0</v>
      </c>
      <c r="O247" s="47"/>
      <c r="P247" s="47"/>
      <c r="Q247" s="47"/>
      <c r="R247" s="47"/>
      <c r="S247" s="47"/>
      <c r="T247" s="47"/>
      <c r="U247" s="47"/>
      <c r="V247" s="47"/>
      <c r="W247" s="47"/>
      <c r="X247" s="47"/>
      <c r="Y247" s="47"/>
      <c r="Z247" s="47"/>
      <c r="AA247" s="47"/>
      <c r="AB247" s="47"/>
      <c r="AC247" s="47"/>
      <c r="AD247" s="47"/>
      <c r="AE247" s="47"/>
      <c r="AF247" s="47"/>
      <c r="AG247" s="47"/>
      <c r="AH247" s="47"/>
    </row>
    <row r="248" spans="1:34" s="26" customFormat="1" ht="76.5" customHeight="1">
      <c r="A248" s="189" t="s">
        <v>1401</v>
      </c>
      <c r="B248" s="183" t="s">
        <v>1952</v>
      </c>
      <c r="C248" s="59" t="s">
        <v>1305</v>
      </c>
      <c r="D248" s="67"/>
      <c r="E248" s="66"/>
      <c r="F248" s="66"/>
      <c r="G248" s="240" t="s">
        <v>2068</v>
      </c>
      <c r="H248" s="202" t="s">
        <v>1043</v>
      </c>
      <c r="I248" s="47" t="s">
        <v>2412</v>
      </c>
      <c r="J248" s="47" t="s">
        <v>2417</v>
      </c>
      <c r="K248" s="47" t="s">
        <v>2396</v>
      </c>
      <c r="L248" s="47" t="s">
        <v>2441</v>
      </c>
      <c r="M248" s="154" t="s">
        <v>2171</v>
      </c>
      <c r="N248" s="46">
        <f>COUNTIF(Table48[[#This Row],[CMMI Comprehensive Primary Care Plus (CPC+)
Version Date: CY 2017 ]:[CMS Merit-based Incentive Payment System (MIPS) - General Practice/Family Medicine, Internal Medicine, and Pediatrics
Version Date: CY 2017 ]],"*yes*")</f>
        <v>0</v>
      </c>
      <c r="O248" s="47"/>
      <c r="P248" s="47"/>
      <c r="Q248" s="47"/>
      <c r="R248" s="47"/>
      <c r="S248" s="47"/>
      <c r="T248" s="47"/>
      <c r="U248" s="47"/>
      <c r="V248" s="47"/>
      <c r="W248" s="47"/>
      <c r="X248" s="47"/>
      <c r="Y248" s="47"/>
      <c r="Z248" s="47"/>
      <c r="AA248" s="47"/>
      <c r="AB248" s="47"/>
      <c r="AC248" s="47"/>
      <c r="AD248" s="47"/>
      <c r="AE248" s="47"/>
      <c r="AF248" s="47"/>
      <c r="AG248" s="47"/>
      <c r="AH248" s="47"/>
    </row>
    <row r="249" spans="1:34" s="26" customFormat="1" ht="76.5" customHeight="1">
      <c r="A249" s="188" t="s">
        <v>1402</v>
      </c>
      <c r="B249" s="183" t="s">
        <v>1044</v>
      </c>
      <c r="C249" s="59" t="s">
        <v>1306</v>
      </c>
      <c r="D249" s="67"/>
      <c r="E249" s="66"/>
      <c r="F249" s="66"/>
      <c r="G249" s="240" t="s">
        <v>2068</v>
      </c>
      <c r="H249" s="202" t="s">
        <v>1045</v>
      </c>
      <c r="I249" s="47" t="s">
        <v>2412</v>
      </c>
      <c r="J249" s="47" t="s">
        <v>2417</v>
      </c>
      <c r="K249" s="47" t="s">
        <v>2396</v>
      </c>
      <c r="L249" s="47" t="s">
        <v>2441</v>
      </c>
      <c r="M249" s="154" t="s">
        <v>2171</v>
      </c>
      <c r="N249" s="46">
        <f>COUNTIF(Table48[[#This Row],[CMMI Comprehensive Primary Care Plus (CPC+)
Version Date: CY 2017 ]:[CMS Merit-based Incentive Payment System (MIPS) - General Practice/Family Medicine, Internal Medicine, and Pediatrics
Version Date: CY 2017 ]],"*yes*")</f>
        <v>0</v>
      </c>
      <c r="O249" s="47"/>
      <c r="P249" s="47"/>
      <c r="Q249" s="47"/>
      <c r="R249" s="47"/>
      <c r="S249" s="47"/>
      <c r="T249" s="47"/>
      <c r="U249" s="47"/>
      <c r="V249" s="47"/>
      <c r="W249" s="47"/>
      <c r="X249" s="47"/>
      <c r="Y249" s="47"/>
      <c r="Z249" s="47"/>
      <c r="AA249" s="47"/>
      <c r="AB249" s="47"/>
      <c r="AC249" s="47"/>
      <c r="AD249" s="47"/>
      <c r="AE249" s="47"/>
      <c r="AF249" s="47"/>
      <c r="AG249" s="47"/>
      <c r="AH249" s="47"/>
    </row>
    <row r="250" spans="1:34" s="26" customFormat="1" ht="76.5" customHeight="1">
      <c r="A250" s="189" t="s">
        <v>1346</v>
      </c>
      <c r="B250" s="183" t="s">
        <v>1046</v>
      </c>
      <c r="C250" s="59" t="s">
        <v>1307</v>
      </c>
      <c r="D250" s="67"/>
      <c r="E250" s="66"/>
      <c r="F250" s="66"/>
      <c r="G250" s="240" t="s">
        <v>2474</v>
      </c>
      <c r="H250" s="202" t="s">
        <v>1047</v>
      </c>
      <c r="I250" s="47" t="s">
        <v>2414</v>
      </c>
      <c r="J250" s="47" t="s">
        <v>2426</v>
      </c>
      <c r="K250" s="47" t="s">
        <v>2396</v>
      </c>
      <c r="L250" s="47" t="s">
        <v>2441</v>
      </c>
      <c r="M250" s="236" t="s">
        <v>2171</v>
      </c>
      <c r="N250" s="46">
        <f>COUNTIF(Table48[[#This Row],[CMMI Comprehensive Primary Care Plus (CPC+)
Version Date: CY 2017 ]:[CMS Merit-based Incentive Payment System (MIPS) - General Practice/Family Medicine, Internal Medicine, and Pediatrics
Version Date: CY 2017 ]],"*yes*")</f>
        <v>1</v>
      </c>
      <c r="O250" s="47"/>
      <c r="P250" s="47"/>
      <c r="Q250" s="47"/>
      <c r="R250" s="47"/>
      <c r="S250" s="47"/>
      <c r="T250" s="47"/>
      <c r="U250" s="47"/>
      <c r="V250" s="47"/>
      <c r="W250" s="47"/>
      <c r="X250" s="47"/>
      <c r="Y250" s="47"/>
      <c r="Z250" s="227" t="s">
        <v>2464</v>
      </c>
      <c r="AA250" s="47"/>
      <c r="AB250" s="47"/>
      <c r="AC250" s="47"/>
      <c r="AD250" s="47"/>
      <c r="AE250" s="47"/>
      <c r="AF250" s="47"/>
      <c r="AG250" s="47"/>
      <c r="AH250" s="47"/>
    </row>
    <row r="251" spans="1:34" s="26" customFormat="1" ht="76.5" customHeight="1">
      <c r="A251" s="188" t="s">
        <v>1347</v>
      </c>
      <c r="B251" s="183" t="s">
        <v>1048</v>
      </c>
      <c r="C251" s="59" t="s">
        <v>1308</v>
      </c>
      <c r="D251" s="67"/>
      <c r="E251" s="66"/>
      <c r="F251" s="66"/>
      <c r="G251" s="240" t="s">
        <v>2474</v>
      </c>
      <c r="H251" s="202" t="s">
        <v>1049</v>
      </c>
      <c r="I251" s="47" t="s">
        <v>2394</v>
      </c>
      <c r="J251" s="47" t="s">
        <v>2426</v>
      </c>
      <c r="K251" s="47" t="s">
        <v>2396</v>
      </c>
      <c r="L251" s="47" t="s">
        <v>2441</v>
      </c>
      <c r="M251" s="236" t="s">
        <v>2171</v>
      </c>
      <c r="N251" s="46">
        <f>COUNTIF(Table48[[#This Row],[CMMI Comprehensive Primary Care Plus (CPC+)
Version Date: CY 2017 ]:[CMS Merit-based Incentive Payment System (MIPS) - General Practice/Family Medicine, Internal Medicine, and Pediatrics
Version Date: CY 2017 ]],"*yes*")</f>
        <v>1</v>
      </c>
      <c r="O251" s="47"/>
      <c r="P251" s="47"/>
      <c r="Q251" s="47"/>
      <c r="R251" s="47"/>
      <c r="S251" s="47"/>
      <c r="T251" s="47"/>
      <c r="U251" s="47"/>
      <c r="V251" s="47"/>
      <c r="W251" s="47"/>
      <c r="X251" s="47"/>
      <c r="Y251" s="47"/>
      <c r="Z251" s="227" t="s">
        <v>2466</v>
      </c>
      <c r="AA251" s="47"/>
      <c r="AB251" s="47"/>
      <c r="AC251" s="47"/>
      <c r="AD251" s="47"/>
      <c r="AE251" s="47"/>
      <c r="AF251" s="47"/>
      <c r="AG251" s="47"/>
      <c r="AH251" s="47"/>
    </row>
    <row r="252" spans="1:34" s="26" customFormat="1" ht="76.5" customHeight="1">
      <c r="A252" s="189" t="s">
        <v>1437</v>
      </c>
      <c r="B252" s="183" t="s">
        <v>2132</v>
      </c>
      <c r="C252" s="59" t="s">
        <v>1309</v>
      </c>
      <c r="D252" s="67"/>
      <c r="E252" s="66"/>
      <c r="F252" s="66"/>
      <c r="G252" s="223" t="s">
        <v>2022</v>
      </c>
      <c r="H252" s="202" t="s">
        <v>1050</v>
      </c>
      <c r="I252" s="47" t="s">
        <v>2405</v>
      </c>
      <c r="J252" s="47" t="s">
        <v>2406</v>
      </c>
      <c r="K252" s="47" t="s">
        <v>2396</v>
      </c>
      <c r="L252" s="47" t="s">
        <v>2403</v>
      </c>
      <c r="M252" s="236" t="s">
        <v>2171</v>
      </c>
      <c r="N252" s="46">
        <f>COUNTIF(Table48[[#This Row],[CMMI Comprehensive Primary Care Plus (CPC+)
Version Date: CY 2017 ]:[CMS Merit-based Incentive Payment System (MIPS) - General Practice/Family Medicine, Internal Medicine, and Pediatrics
Version Date: CY 2017 ]],"*yes*")</f>
        <v>1</v>
      </c>
      <c r="O252" s="47"/>
      <c r="P252" s="47"/>
      <c r="Q252" s="47"/>
      <c r="R252" s="47"/>
      <c r="S252" s="47"/>
      <c r="T252" s="47"/>
      <c r="U252" s="47"/>
      <c r="V252" s="47"/>
      <c r="W252" s="47" t="s">
        <v>2290</v>
      </c>
      <c r="X252" s="47"/>
      <c r="Y252" s="47"/>
      <c r="Z252" s="47"/>
      <c r="AA252" s="47"/>
      <c r="AB252" s="47"/>
      <c r="AC252" s="47"/>
      <c r="AD252" s="47"/>
      <c r="AE252" s="47"/>
      <c r="AF252" s="47"/>
      <c r="AG252" s="47"/>
      <c r="AH252" s="47"/>
    </row>
    <row r="253" spans="1:34" s="26" customFormat="1" ht="76.5" customHeight="1">
      <c r="A253" s="188" t="s">
        <v>1381</v>
      </c>
      <c r="B253" s="183" t="s">
        <v>2738</v>
      </c>
      <c r="C253" s="59" t="s">
        <v>1310</v>
      </c>
      <c r="D253" s="67"/>
      <c r="E253" s="66"/>
      <c r="F253" s="66"/>
      <c r="G253" s="223" t="s">
        <v>2022</v>
      </c>
      <c r="H253" s="202" t="s">
        <v>1051</v>
      </c>
      <c r="I253" s="47" t="s">
        <v>2405</v>
      </c>
      <c r="J253" s="47" t="s">
        <v>2406</v>
      </c>
      <c r="K253" s="47" t="s">
        <v>2396</v>
      </c>
      <c r="L253" s="47" t="s">
        <v>2403</v>
      </c>
      <c r="M253" s="236" t="s">
        <v>2171</v>
      </c>
      <c r="N253" s="46">
        <f>COUNTIF(Table48[[#This Row],[CMMI Comprehensive Primary Care Plus (CPC+)
Version Date: CY 2017 ]:[CMS Merit-based Incentive Payment System (MIPS) - General Practice/Family Medicine, Internal Medicine, and Pediatrics
Version Date: CY 2017 ]],"*yes*")</f>
        <v>1</v>
      </c>
      <c r="O253" s="47"/>
      <c r="P253" s="47"/>
      <c r="Q253" s="47"/>
      <c r="R253" s="47"/>
      <c r="S253" s="47"/>
      <c r="T253" s="47"/>
      <c r="U253" s="47"/>
      <c r="V253" s="47"/>
      <c r="W253" s="47" t="s">
        <v>2291</v>
      </c>
      <c r="X253" s="47"/>
      <c r="Y253" s="47"/>
      <c r="Z253" s="47"/>
      <c r="AA253" s="47" t="s">
        <v>1</v>
      </c>
      <c r="AB253" s="47"/>
      <c r="AC253" s="47"/>
      <c r="AD253" s="47"/>
      <c r="AE253" s="47"/>
      <c r="AF253" s="47"/>
      <c r="AG253" s="47"/>
      <c r="AH253" s="47"/>
    </row>
    <row r="254" spans="1:34" s="26" customFormat="1" ht="76.5" customHeight="1">
      <c r="A254" s="189" t="s">
        <v>595</v>
      </c>
      <c r="B254" s="183" t="s">
        <v>335</v>
      </c>
      <c r="C254" s="59" t="s">
        <v>336</v>
      </c>
      <c r="D254" s="67"/>
      <c r="E254" s="66"/>
      <c r="F254" s="66"/>
      <c r="G254" s="240" t="s">
        <v>2021</v>
      </c>
      <c r="H254" s="202" t="s">
        <v>1726</v>
      </c>
      <c r="I254" s="47" t="s">
        <v>2412</v>
      </c>
      <c r="J254" s="47" t="s">
        <v>2417</v>
      </c>
      <c r="K254" s="47" t="s">
        <v>2396</v>
      </c>
      <c r="L254" s="47" t="s">
        <v>2403</v>
      </c>
      <c r="M254" s="47" t="s">
        <v>430</v>
      </c>
      <c r="N254" s="46">
        <f>COUNTIF(Table48[[#This Row],[CMMI Comprehensive Primary Care Plus (CPC+)
Version Date: CY 2017 ]:[CMS Merit-based Incentive Payment System (MIPS) - General Practice/Family Medicine, Internal Medicine, and Pediatrics
Version Date: CY 2017 ]],"*yes*")</f>
        <v>1</v>
      </c>
      <c r="O254" s="47"/>
      <c r="P254" s="47"/>
      <c r="Q254" s="47"/>
      <c r="R254" s="47"/>
      <c r="S254" s="47"/>
      <c r="T254" s="47"/>
      <c r="U254" s="47"/>
      <c r="V254" s="47"/>
      <c r="W254" s="47" t="s">
        <v>1</v>
      </c>
      <c r="X254" s="47"/>
      <c r="Y254" s="47"/>
      <c r="Z254" s="47"/>
      <c r="AA254" s="47"/>
      <c r="AB254" s="47" t="s">
        <v>2551</v>
      </c>
      <c r="AC254" s="47"/>
      <c r="AD254" s="47"/>
      <c r="AE254" s="47"/>
      <c r="AF254" s="47"/>
      <c r="AG254" s="47"/>
      <c r="AH254" s="47"/>
    </row>
    <row r="255" spans="1:34" s="26" customFormat="1" ht="76.5" customHeight="1">
      <c r="A255" s="188" t="s">
        <v>596</v>
      </c>
      <c r="B255" s="183" t="s">
        <v>337</v>
      </c>
      <c r="C255" s="59" t="s">
        <v>338</v>
      </c>
      <c r="D255" s="67"/>
      <c r="E255" s="66"/>
      <c r="F255" s="66"/>
      <c r="G255" s="240" t="s">
        <v>2021</v>
      </c>
      <c r="H255" s="202" t="s">
        <v>1727</v>
      </c>
      <c r="I255" s="47" t="s">
        <v>2412</v>
      </c>
      <c r="J255" s="47" t="s">
        <v>2417</v>
      </c>
      <c r="K255" s="47" t="s">
        <v>2396</v>
      </c>
      <c r="L255" s="47" t="s">
        <v>2403</v>
      </c>
      <c r="M255" s="47" t="s">
        <v>430</v>
      </c>
      <c r="N255" s="46">
        <f>COUNTIF(Table48[[#This Row],[CMMI Comprehensive Primary Care Plus (CPC+)
Version Date: CY 2017 ]:[CMS Merit-based Incentive Payment System (MIPS) - General Practice/Family Medicine, Internal Medicine, and Pediatrics
Version Date: CY 2017 ]],"*yes*")</f>
        <v>1</v>
      </c>
      <c r="O255" s="47"/>
      <c r="P255" s="47"/>
      <c r="Q255" s="47"/>
      <c r="R255" s="47"/>
      <c r="S255" s="47"/>
      <c r="T255" s="47"/>
      <c r="U255" s="47"/>
      <c r="V255" s="47"/>
      <c r="W255" s="47" t="s">
        <v>1</v>
      </c>
      <c r="X255" s="47"/>
      <c r="Y255" s="47"/>
      <c r="Z255" s="47"/>
      <c r="AA255" s="47"/>
      <c r="AB255" s="47" t="s">
        <v>2552</v>
      </c>
      <c r="AC255" s="47"/>
      <c r="AD255" s="47"/>
      <c r="AE255" s="47"/>
      <c r="AF255" s="47"/>
      <c r="AG255" s="47"/>
      <c r="AH255" s="47"/>
    </row>
    <row r="256" spans="1:34" s="26" customFormat="1" ht="76.5" customHeight="1">
      <c r="A256" s="189" t="s">
        <v>597</v>
      </c>
      <c r="B256" s="183" t="s">
        <v>2685</v>
      </c>
      <c r="C256" s="59" t="s">
        <v>339</v>
      </c>
      <c r="D256" s="67"/>
      <c r="E256" s="66"/>
      <c r="F256" s="66"/>
      <c r="G256" s="240" t="s">
        <v>2021</v>
      </c>
      <c r="H256" s="202" t="s">
        <v>2621</v>
      </c>
      <c r="I256" s="47" t="s">
        <v>2394</v>
      </c>
      <c r="J256" s="47" t="s">
        <v>2401</v>
      </c>
      <c r="K256" s="47" t="s">
        <v>2396</v>
      </c>
      <c r="L256" s="47" t="s">
        <v>2441</v>
      </c>
      <c r="M256" s="47" t="s">
        <v>5</v>
      </c>
      <c r="N256" s="46">
        <f>COUNTIF(Table48[[#This Row],[CMMI Comprehensive Primary Care Plus (CPC+)
Version Date: CY 2017 ]:[CMS Merit-based Incentive Payment System (MIPS) - General Practice/Family Medicine, Internal Medicine, and Pediatrics
Version Date: CY 2017 ]],"*yes*")</f>
        <v>1</v>
      </c>
      <c r="O256" s="47"/>
      <c r="P256" s="47"/>
      <c r="Q256" s="47"/>
      <c r="R256" s="47"/>
      <c r="S256" s="47"/>
      <c r="T256" s="47"/>
      <c r="U256" s="47"/>
      <c r="V256" s="47"/>
      <c r="W256" s="47" t="s">
        <v>1</v>
      </c>
      <c r="X256" s="47"/>
      <c r="Y256" s="47"/>
      <c r="Z256" s="47"/>
      <c r="AA256" s="47"/>
      <c r="AB256" s="47"/>
      <c r="AC256" s="47"/>
      <c r="AD256" s="47"/>
      <c r="AE256" s="47"/>
      <c r="AF256" s="47"/>
      <c r="AG256" s="47"/>
      <c r="AH256" s="47"/>
    </row>
    <row r="257" spans="1:34" s="26" customFormat="1" ht="76.5" customHeight="1">
      <c r="A257" s="188" t="s">
        <v>1438</v>
      </c>
      <c r="B257" s="183" t="s">
        <v>1052</v>
      </c>
      <c r="C257" s="59" t="s">
        <v>1311</v>
      </c>
      <c r="D257" s="67"/>
      <c r="E257" s="66"/>
      <c r="F257" s="66"/>
      <c r="G257" s="240" t="s">
        <v>141</v>
      </c>
      <c r="H257" s="202" t="s">
        <v>1053</v>
      </c>
      <c r="I257" s="47" t="s">
        <v>2394</v>
      </c>
      <c r="J257" s="47" t="s">
        <v>2401</v>
      </c>
      <c r="K257" s="47" t="s">
        <v>2396</v>
      </c>
      <c r="L257" s="47" t="s">
        <v>2403</v>
      </c>
      <c r="M257" s="236" t="s">
        <v>430</v>
      </c>
      <c r="N257" s="46">
        <f>COUNTIF(Table48[[#This Row],[CMMI Comprehensive Primary Care Plus (CPC+)
Version Date: CY 2017 ]:[CMS Merit-based Incentive Payment System (MIPS) - General Practice/Family Medicine, Internal Medicine, and Pediatrics
Version Date: CY 2017 ]],"*yes*")</f>
        <v>0</v>
      </c>
      <c r="O257" s="47"/>
      <c r="P257" s="47"/>
      <c r="Q257" s="47"/>
      <c r="R257" s="47"/>
      <c r="S257" s="47"/>
      <c r="T257" s="47"/>
      <c r="U257" s="47"/>
      <c r="V257" s="47"/>
      <c r="W257" s="47"/>
      <c r="X257" s="47"/>
      <c r="Y257" s="47"/>
      <c r="Z257" s="47"/>
      <c r="AA257" s="47"/>
      <c r="AB257" s="47"/>
      <c r="AC257" s="47"/>
      <c r="AD257" s="47"/>
      <c r="AE257" s="47"/>
      <c r="AF257" s="47"/>
      <c r="AG257" s="47"/>
      <c r="AH257" s="47"/>
    </row>
    <row r="258" spans="1:34" s="26" customFormat="1" ht="76.5" customHeight="1">
      <c r="A258" s="189" t="s">
        <v>1439</v>
      </c>
      <c r="B258" s="183" t="s">
        <v>1054</v>
      </c>
      <c r="C258" s="59" t="s">
        <v>1312</v>
      </c>
      <c r="D258" s="66"/>
      <c r="E258" s="66"/>
      <c r="F258" s="66"/>
      <c r="G258" s="240" t="s">
        <v>141</v>
      </c>
      <c r="H258" s="202" t="s">
        <v>1055</v>
      </c>
      <c r="I258" s="47" t="s">
        <v>2394</v>
      </c>
      <c r="J258" s="47" t="s">
        <v>2401</v>
      </c>
      <c r="K258" s="47" t="s">
        <v>2396</v>
      </c>
      <c r="L258" s="47" t="s">
        <v>2403</v>
      </c>
      <c r="M258" s="236" t="s">
        <v>430</v>
      </c>
      <c r="N258" s="46">
        <f>COUNTIF(Table48[[#This Row],[CMMI Comprehensive Primary Care Plus (CPC+)
Version Date: CY 2017 ]:[CMS Merit-based Incentive Payment System (MIPS) - General Practice/Family Medicine, Internal Medicine, and Pediatrics
Version Date: CY 2017 ]],"*yes*")</f>
        <v>0</v>
      </c>
      <c r="O258" s="47"/>
      <c r="P258" s="47"/>
      <c r="Q258" s="47"/>
      <c r="R258" s="47"/>
      <c r="S258" s="47"/>
      <c r="T258" s="47"/>
      <c r="U258" s="47"/>
      <c r="V258" s="47"/>
      <c r="W258" s="47"/>
      <c r="X258" s="47"/>
      <c r="Y258" s="47"/>
      <c r="Z258" s="47"/>
      <c r="AA258" s="47"/>
      <c r="AB258" s="47"/>
      <c r="AC258" s="47"/>
      <c r="AD258" s="47"/>
      <c r="AE258" s="47"/>
      <c r="AF258" s="47"/>
      <c r="AG258" s="47"/>
      <c r="AH258" s="47"/>
    </row>
    <row r="259" spans="1:34" s="26" customFormat="1" ht="76.5" customHeight="1">
      <c r="A259" s="188" t="s">
        <v>1440</v>
      </c>
      <c r="B259" s="183" t="s">
        <v>1056</v>
      </c>
      <c r="C259" s="59" t="s">
        <v>1313</v>
      </c>
      <c r="D259" s="66"/>
      <c r="E259" s="66"/>
      <c r="F259" s="66"/>
      <c r="G259" s="240" t="s">
        <v>141</v>
      </c>
      <c r="H259" s="202" t="s">
        <v>1057</v>
      </c>
      <c r="I259" s="47" t="s">
        <v>2394</v>
      </c>
      <c r="J259" s="47" t="s">
        <v>2401</v>
      </c>
      <c r="K259" s="47" t="s">
        <v>2396</v>
      </c>
      <c r="L259" s="47" t="s">
        <v>2403</v>
      </c>
      <c r="M259" s="236" t="s">
        <v>430</v>
      </c>
      <c r="N259" s="46">
        <f>COUNTIF(Table48[[#This Row],[CMMI Comprehensive Primary Care Plus (CPC+)
Version Date: CY 2017 ]:[CMS Merit-based Incentive Payment System (MIPS) - General Practice/Family Medicine, Internal Medicine, and Pediatrics
Version Date: CY 2017 ]],"*yes*")</f>
        <v>0</v>
      </c>
      <c r="O259" s="47"/>
      <c r="P259" s="47"/>
      <c r="Q259" s="47"/>
      <c r="R259" s="47"/>
      <c r="S259" s="47"/>
      <c r="T259" s="47"/>
      <c r="U259" s="47"/>
      <c r="V259" s="47"/>
      <c r="W259" s="47"/>
      <c r="X259" s="47"/>
      <c r="Y259" s="47"/>
      <c r="Z259" s="47"/>
      <c r="AA259" s="47"/>
      <c r="AB259" s="47"/>
      <c r="AC259" s="47"/>
      <c r="AD259" s="47"/>
      <c r="AE259" s="47"/>
      <c r="AF259" s="47"/>
      <c r="AG259" s="47"/>
      <c r="AH259" s="47"/>
    </row>
    <row r="260" spans="1:34" s="26" customFormat="1" ht="76.5" customHeight="1">
      <c r="A260" s="189" t="s">
        <v>598</v>
      </c>
      <c r="B260" s="183" t="s">
        <v>197</v>
      </c>
      <c r="C260" s="57" t="s">
        <v>194</v>
      </c>
      <c r="D260" s="61"/>
      <c r="E260" s="61"/>
      <c r="F260" s="61"/>
      <c r="G260" s="240" t="s">
        <v>733</v>
      </c>
      <c r="H260" s="202" t="s">
        <v>2249</v>
      </c>
      <c r="I260" s="47" t="s">
        <v>2445</v>
      </c>
      <c r="J260" s="47" t="s">
        <v>103</v>
      </c>
      <c r="K260" s="47" t="s">
        <v>2400</v>
      </c>
      <c r="L260" s="47" t="s">
        <v>2403</v>
      </c>
      <c r="M260" s="47" t="s">
        <v>6</v>
      </c>
      <c r="N260" s="46">
        <f>COUNTIF(Table48[[#This Row],[CMMI Comprehensive Primary Care Plus (CPC+)
Version Date: CY 2017 ]:[CMS Merit-based Incentive Payment System (MIPS) - General Practice/Family Medicine, Internal Medicine, and Pediatrics
Version Date: CY 2017 ]],"*yes*")</f>
        <v>0</v>
      </c>
      <c r="O260" s="47"/>
      <c r="P260" s="47"/>
      <c r="Q260" s="47"/>
      <c r="R260" s="47"/>
      <c r="S260" s="47"/>
      <c r="T260" s="47"/>
      <c r="U260" s="47"/>
      <c r="V260" s="47"/>
      <c r="W260" s="47"/>
      <c r="X260" s="47"/>
      <c r="Y260" s="47"/>
      <c r="Z260" s="47"/>
      <c r="AA260" s="47"/>
      <c r="AB260" s="47"/>
      <c r="AC260" s="47"/>
      <c r="AD260" s="47"/>
      <c r="AE260" s="47"/>
      <c r="AF260" s="47"/>
      <c r="AG260" s="47"/>
      <c r="AH260" s="47"/>
    </row>
    <row r="261" spans="1:34" s="26" customFormat="1" ht="76.5" customHeight="1">
      <c r="A261" s="188" t="s">
        <v>599</v>
      </c>
      <c r="B261" s="183" t="s">
        <v>196</v>
      </c>
      <c r="C261" s="57" t="s">
        <v>192</v>
      </c>
      <c r="D261" s="61"/>
      <c r="E261" s="61"/>
      <c r="F261" s="61"/>
      <c r="G261" s="240" t="s">
        <v>733</v>
      </c>
      <c r="H261" s="202" t="s">
        <v>1729</v>
      </c>
      <c r="I261" s="47" t="s">
        <v>2445</v>
      </c>
      <c r="J261" s="47" t="s">
        <v>103</v>
      </c>
      <c r="K261" s="47" t="s">
        <v>2400</v>
      </c>
      <c r="L261" s="47" t="s">
        <v>2403</v>
      </c>
      <c r="M261" s="47" t="s">
        <v>6</v>
      </c>
      <c r="N261" s="46">
        <f>COUNTIF(Table48[[#This Row],[CMMI Comprehensive Primary Care Plus (CPC+)
Version Date: CY 2017 ]:[CMS Merit-based Incentive Payment System (MIPS) - General Practice/Family Medicine, Internal Medicine, and Pediatrics
Version Date: CY 2017 ]],"*yes*")</f>
        <v>0</v>
      </c>
      <c r="O261" s="47"/>
      <c r="P261" s="47"/>
      <c r="Q261" s="47"/>
      <c r="R261" s="47"/>
      <c r="S261" s="47"/>
      <c r="T261" s="47"/>
      <c r="U261" s="47"/>
      <c r="V261" s="47"/>
      <c r="W261" s="47"/>
      <c r="X261" s="47"/>
      <c r="Y261" s="47"/>
      <c r="Z261" s="47"/>
      <c r="AA261" s="47"/>
      <c r="AB261" s="47"/>
      <c r="AC261" s="47"/>
      <c r="AD261" s="47"/>
      <c r="AE261" s="47"/>
      <c r="AF261" s="47"/>
      <c r="AG261" s="47"/>
      <c r="AH261" s="47"/>
    </row>
    <row r="262" spans="1:34" s="26" customFormat="1" ht="76.5" customHeight="1">
      <c r="A262" s="189" t="s">
        <v>600</v>
      </c>
      <c r="B262" s="183" t="s">
        <v>2686</v>
      </c>
      <c r="C262" s="57" t="s">
        <v>193</v>
      </c>
      <c r="D262" s="61"/>
      <c r="E262" s="61"/>
      <c r="F262" s="61"/>
      <c r="G262" s="240" t="s">
        <v>733</v>
      </c>
      <c r="H262" s="202" t="s">
        <v>1730</v>
      </c>
      <c r="I262" s="47" t="s">
        <v>2445</v>
      </c>
      <c r="J262" s="47" t="s">
        <v>103</v>
      </c>
      <c r="K262" s="47" t="s">
        <v>2400</v>
      </c>
      <c r="L262" s="47" t="s">
        <v>2403</v>
      </c>
      <c r="M262" s="47" t="s">
        <v>6</v>
      </c>
      <c r="N262" s="46">
        <f>COUNTIF(Table48[[#This Row],[CMMI Comprehensive Primary Care Plus (CPC+)
Version Date: CY 2017 ]:[CMS Merit-based Incentive Payment System (MIPS) - General Practice/Family Medicine, Internal Medicine, and Pediatrics
Version Date: CY 2017 ]],"*yes*")</f>
        <v>0</v>
      </c>
      <c r="O262" s="47"/>
      <c r="P262" s="47"/>
      <c r="Q262" s="47"/>
      <c r="R262" s="47"/>
      <c r="S262" s="47"/>
      <c r="T262" s="47"/>
      <c r="U262" s="47"/>
      <c r="V262" s="47"/>
      <c r="W262" s="47"/>
      <c r="X262" s="47"/>
      <c r="Y262" s="47"/>
      <c r="Z262" s="47"/>
      <c r="AA262" s="47"/>
      <c r="AB262" s="47"/>
      <c r="AC262" s="47"/>
      <c r="AD262" s="47"/>
      <c r="AE262" s="47"/>
      <c r="AF262" s="47"/>
      <c r="AG262" s="47"/>
      <c r="AH262" s="47"/>
    </row>
    <row r="263" spans="1:34" s="26" customFormat="1" ht="76.5" customHeight="1">
      <c r="A263" s="188" t="s">
        <v>852</v>
      </c>
      <c r="B263" s="183" t="s">
        <v>2726</v>
      </c>
      <c r="C263" s="59" t="s">
        <v>2168</v>
      </c>
      <c r="D263" s="66"/>
      <c r="E263" s="61"/>
      <c r="F263" s="61"/>
      <c r="G263" s="223" t="s">
        <v>2169</v>
      </c>
      <c r="H263" s="202" t="s">
        <v>2642</v>
      </c>
      <c r="I263" s="47" t="s">
        <v>2398</v>
      </c>
      <c r="J263" s="47" t="s">
        <v>2413</v>
      </c>
      <c r="K263" s="47" t="s">
        <v>2402</v>
      </c>
      <c r="L263" s="47" t="s">
        <v>2403</v>
      </c>
      <c r="M263" s="154" t="s">
        <v>2171</v>
      </c>
      <c r="N263" s="46">
        <f>COUNTIF(Table48[[#This Row],[CMMI Comprehensive Primary Care Plus (CPC+)
Version Date: CY 2017 ]:[CMS Merit-based Incentive Payment System (MIPS) - General Practice/Family Medicine, Internal Medicine, and Pediatrics
Version Date: CY 2017 ]],"*yes*")</f>
        <v>0</v>
      </c>
      <c r="O263" s="47"/>
      <c r="P263" s="47"/>
      <c r="Q263" s="47"/>
      <c r="R263" s="47"/>
      <c r="S263" s="47"/>
      <c r="T263" s="47"/>
      <c r="U263" s="47"/>
      <c r="V263" s="47"/>
      <c r="W263" s="47"/>
      <c r="X263" s="47"/>
      <c r="Y263" s="47"/>
      <c r="Z263" s="47"/>
      <c r="AA263" s="47" t="s">
        <v>1</v>
      </c>
      <c r="AB263" s="47"/>
      <c r="AC263" s="47"/>
      <c r="AD263" s="47"/>
      <c r="AE263" s="47"/>
      <c r="AF263" s="47"/>
      <c r="AG263" s="47"/>
      <c r="AH263" s="47"/>
    </row>
    <row r="264" spans="1:34" s="26" customFormat="1" ht="76.5" customHeight="1">
      <c r="A264" s="189" t="s">
        <v>601</v>
      </c>
      <c r="B264" s="183" t="s">
        <v>807</v>
      </c>
      <c r="C264" s="58" t="s">
        <v>803</v>
      </c>
      <c r="D264" s="61"/>
      <c r="E264" s="61"/>
      <c r="F264" s="61" t="s">
        <v>805</v>
      </c>
      <c r="G264" s="240" t="s">
        <v>2058</v>
      </c>
      <c r="H264" s="202" t="s">
        <v>1731</v>
      </c>
      <c r="I264" s="47" t="s">
        <v>2414</v>
      </c>
      <c r="J264" s="47" t="s">
        <v>2411</v>
      </c>
      <c r="K264" s="47" t="s">
        <v>2402</v>
      </c>
      <c r="L264" s="47" t="s">
        <v>2403</v>
      </c>
      <c r="M264" s="154" t="s">
        <v>430</v>
      </c>
      <c r="N264" s="46">
        <f>COUNTIF(Table48[[#This Row],[CMMI Comprehensive Primary Care Plus (CPC+)
Version Date: CY 2017 ]:[CMS Merit-based Incentive Payment System (MIPS) - General Practice/Family Medicine, Internal Medicine, and Pediatrics
Version Date: CY 2017 ]],"*yes*")</f>
        <v>5</v>
      </c>
      <c r="O264" s="47" t="s">
        <v>1</v>
      </c>
      <c r="P264" s="47"/>
      <c r="Q264" s="47"/>
      <c r="R264" s="47"/>
      <c r="S264" s="47" t="s">
        <v>1</v>
      </c>
      <c r="T264" s="47" t="s">
        <v>1</v>
      </c>
      <c r="U264" s="47"/>
      <c r="V264" s="47"/>
      <c r="W264" s="47"/>
      <c r="X264" s="47"/>
      <c r="Y264" s="47" t="s">
        <v>1905</v>
      </c>
      <c r="Z264" s="227" t="s">
        <v>2455</v>
      </c>
      <c r="AA264" s="47"/>
      <c r="AB264" s="47"/>
      <c r="AC264" s="47"/>
      <c r="AD264" s="47"/>
      <c r="AE264" s="47"/>
      <c r="AF264" s="47"/>
      <c r="AG264" s="47"/>
      <c r="AH264" s="47"/>
    </row>
    <row r="265" spans="1:34" s="26" customFormat="1" ht="76.5" customHeight="1">
      <c r="A265" s="188" t="s">
        <v>2005</v>
      </c>
      <c r="B265" s="183" t="s">
        <v>2055</v>
      </c>
      <c r="C265" s="59" t="s">
        <v>2056</v>
      </c>
      <c r="D265" s="66"/>
      <c r="E265" s="61"/>
      <c r="F265" s="61"/>
      <c r="G265" s="223" t="s">
        <v>2058</v>
      </c>
      <c r="H265" s="202" t="s">
        <v>2057</v>
      </c>
      <c r="I265" s="47" t="s">
        <v>2414</v>
      </c>
      <c r="J265" s="47" t="s">
        <v>2411</v>
      </c>
      <c r="K265" s="47" t="s">
        <v>2402</v>
      </c>
      <c r="L265" s="47" t="s">
        <v>2403</v>
      </c>
      <c r="M265" s="47" t="s">
        <v>430</v>
      </c>
      <c r="N265" s="46">
        <f>COUNTIF(Table48[[#This Row],[CMMI Comprehensive Primary Care Plus (CPC+)
Version Date: CY 2017 ]:[CMS Merit-based Incentive Payment System (MIPS) - General Practice/Family Medicine, Internal Medicine, and Pediatrics
Version Date: CY 2017 ]],"*yes*")</f>
        <v>0</v>
      </c>
      <c r="O265" s="47"/>
      <c r="P265" s="47"/>
      <c r="Q265" s="47"/>
      <c r="R265" s="47"/>
      <c r="S265" s="47"/>
      <c r="T265" s="47"/>
      <c r="U265" s="47"/>
      <c r="V265" s="47"/>
      <c r="W265" s="47"/>
      <c r="X265" s="47"/>
      <c r="Y265" s="47"/>
      <c r="Z265" s="47"/>
      <c r="AA265" s="47"/>
      <c r="AB265" s="47"/>
      <c r="AC265" s="47"/>
      <c r="AD265" s="47"/>
      <c r="AE265" s="47"/>
      <c r="AF265" s="47"/>
      <c r="AG265" s="47"/>
      <c r="AH265" s="47"/>
    </row>
    <row r="266" spans="1:34" s="26" customFormat="1" ht="76.5" customHeight="1">
      <c r="A266" s="189" t="s">
        <v>602</v>
      </c>
      <c r="B266" s="183" t="s">
        <v>808</v>
      </c>
      <c r="C266" s="58" t="s">
        <v>804</v>
      </c>
      <c r="D266" s="61"/>
      <c r="E266" s="61"/>
      <c r="F266" s="61" t="s">
        <v>806</v>
      </c>
      <c r="G266" s="240" t="s">
        <v>2058</v>
      </c>
      <c r="H266" s="202" t="s">
        <v>1732</v>
      </c>
      <c r="I266" s="47" t="s">
        <v>2414</v>
      </c>
      <c r="J266" s="47" t="s">
        <v>2411</v>
      </c>
      <c r="K266" s="47" t="s">
        <v>2396</v>
      </c>
      <c r="L266" s="47" t="s">
        <v>2403</v>
      </c>
      <c r="M266" s="154" t="s">
        <v>430</v>
      </c>
      <c r="N266" s="46">
        <f>COUNTIF(Table48[[#This Row],[CMMI Comprehensive Primary Care Plus (CPC+)
Version Date: CY 2017 ]:[CMS Merit-based Incentive Payment System (MIPS) - General Practice/Family Medicine, Internal Medicine, and Pediatrics
Version Date: CY 2017 ]],"*yes*")</f>
        <v>1</v>
      </c>
      <c r="O266" s="47"/>
      <c r="P266" s="47"/>
      <c r="Q266" s="47"/>
      <c r="R266" s="47"/>
      <c r="S266" s="47"/>
      <c r="T266" s="47" t="s">
        <v>1</v>
      </c>
      <c r="U266" s="47"/>
      <c r="V266" s="47"/>
      <c r="W266" s="47"/>
      <c r="X266" s="47"/>
      <c r="Y266" s="47"/>
      <c r="Z266" s="47"/>
      <c r="AA266" s="47"/>
      <c r="AB266" s="47"/>
      <c r="AC266" s="47"/>
      <c r="AD266" s="47"/>
      <c r="AE266" s="47"/>
      <c r="AF266" s="47"/>
      <c r="AG266" s="47"/>
      <c r="AH266" s="47"/>
    </row>
    <row r="267" spans="1:34" s="26" customFormat="1" ht="76.5" customHeight="1">
      <c r="A267" s="188" t="s">
        <v>603</v>
      </c>
      <c r="B267" s="183" t="s">
        <v>65</v>
      </c>
      <c r="C267" s="57" t="s">
        <v>66</v>
      </c>
      <c r="D267" s="61"/>
      <c r="E267" s="61"/>
      <c r="F267" s="61"/>
      <c r="G267" s="223" t="s">
        <v>161</v>
      </c>
      <c r="H267" s="202" t="s">
        <v>1733</v>
      </c>
      <c r="I267" s="47" t="s">
        <v>2412</v>
      </c>
      <c r="J267" s="47" t="s">
        <v>2413</v>
      </c>
      <c r="K267" s="47" t="s">
        <v>2402</v>
      </c>
      <c r="L267" s="47" t="s">
        <v>2397</v>
      </c>
      <c r="M267" s="47" t="s">
        <v>5</v>
      </c>
      <c r="N267" s="46">
        <f>COUNTIF(Table48[[#This Row],[CMMI Comprehensive Primary Care Plus (CPC+)
Version Date: CY 2017 ]:[CMS Merit-based Incentive Payment System (MIPS) - General Practice/Family Medicine, Internal Medicine, and Pediatrics
Version Date: CY 2017 ]],"*yes*")</f>
        <v>0</v>
      </c>
      <c r="O267" s="47"/>
      <c r="P267" s="47"/>
      <c r="Q267" s="47"/>
      <c r="R267" s="47"/>
      <c r="S267" s="47"/>
      <c r="T267" s="47"/>
      <c r="U267" s="47"/>
      <c r="V267" s="47"/>
      <c r="W267" s="47"/>
      <c r="X267" s="47"/>
      <c r="Y267" s="47"/>
      <c r="Z267" s="47"/>
      <c r="AA267" s="47" t="s">
        <v>1</v>
      </c>
      <c r="AB267" s="47"/>
      <c r="AC267" s="47"/>
      <c r="AD267" s="47"/>
      <c r="AE267" s="47"/>
      <c r="AF267" s="47"/>
      <c r="AG267" s="47"/>
      <c r="AH267" s="47"/>
    </row>
    <row r="268" spans="1:34" s="26" customFormat="1" ht="76.5" customHeight="1">
      <c r="A268" s="189" t="s">
        <v>604</v>
      </c>
      <c r="B268" s="183" t="s">
        <v>2687</v>
      </c>
      <c r="C268" s="59" t="s">
        <v>340</v>
      </c>
      <c r="D268" s="66"/>
      <c r="E268" s="66"/>
      <c r="F268" s="66"/>
      <c r="G268" s="240" t="s">
        <v>733</v>
      </c>
      <c r="H268" s="202" t="s">
        <v>1734</v>
      </c>
      <c r="I268" s="47" t="s">
        <v>2430</v>
      </c>
      <c r="J268" s="47" t="s">
        <v>2407</v>
      </c>
      <c r="K268" s="47" t="s">
        <v>2402</v>
      </c>
      <c r="L268" s="47" t="s">
        <v>2397</v>
      </c>
      <c r="M268" s="47" t="s">
        <v>5</v>
      </c>
      <c r="N268" s="46">
        <f>COUNTIF(Table48[[#This Row],[CMMI Comprehensive Primary Care Plus (CPC+)
Version Date: CY 2017 ]:[CMS Merit-based Incentive Payment System (MIPS) - General Practice/Family Medicine, Internal Medicine, and Pediatrics
Version Date: CY 2017 ]],"*yes*")</f>
        <v>0</v>
      </c>
      <c r="O268" s="47"/>
      <c r="P268" s="47"/>
      <c r="Q268" s="47"/>
      <c r="R268" s="47"/>
      <c r="S268" s="47"/>
      <c r="T268" s="47"/>
      <c r="U268" s="47"/>
      <c r="V268" s="47"/>
      <c r="W268" s="47"/>
      <c r="X268" s="47"/>
      <c r="Y268" s="47"/>
      <c r="Z268" s="47"/>
      <c r="AA268" s="47"/>
      <c r="AB268" s="47"/>
      <c r="AC268" s="47"/>
      <c r="AD268" s="47"/>
      <c r="AE268" s="47"/>
      <c r="AF268" s="47"/>
      <c r="AG268" s="47"/>
      <c r="AH268" s="47"/>
    </row>
    <row r="269" spans="1:34" s="26" customFormat="1" ht="76.5" customHeight="1">
      <c r="A269" s="188" t="s">
        <v>605</v>
      </c>
      <c r="B269" s="183" t="s">
        <v>69</v>
      </c>
      <c r="C269" s="57" t="s">
        <v>70</v>
      </c>
      <c r="D269" s="61"/>
      <c r="E269" s="61"/>
      <c r="F269" s="61"/>
      <c r="G269" s="240" t="s">
        <v>2058</v>
      </c>
      <c r="H269" s="202" t="s">
        <v>2622</v>
      </c>
      <c r="I269" s="47" t="s">
        <v>2398</v>
      </c>
      <c r="J269" s="47" t="s">
        <v>2410</v>
      </c>
      <c r="K269" s="47" t="s">
        <v>2402</v>
      </c>
      <c r="L269" s="47" t="s">
        <v>2403</v>
      </c>
      <c r="M269" s="154" t="s">
        <v>2171</v>
      </c>
      <c r="N269" s="46">
        <f>COUNTIF(Table48[[#This Row],[CMMI Comprehensive Primary Care Plus (CPC+)
Version Date: CY 2017 ]:[CMS Merit-based Incentive Payment System (MIPS) - General Practice/Family Medicine, Internal Medicine, and Pediatrics
Version Date: CY 2017 ]],"*yes*")</f>
        <v>0</v>
      </c>
      <c r="O269" s="47"/>
      <c r="P269" s="47"/>
      <c r="Q269" s="47"/>
      <c r="R269" s="47"/>
      <c r="S269" s="47"/>
      <c r="T269" s="47"/>
      <c r="U269" s="47"/>
      <c r="V269" s="47"/>
      <c r="W269" s="47"/>
      <c r="X269" s="47"/>
      <c r="Y269" s="47" t="s">
        <v>1317</v>
      </c>
      <c r="Z269" s="47"/>
      <c r="AA269" s="47" t="s">
        <v>1</v>
      </c>
      <c r="AB269" s="47"/>
      <c r="AC269" s="47"/>
      <c r="AD269" s="47"/>
      <c r="AE269" s="47"/>
      <c r="AF269" s="47"/>
      <c r="AG269" s="47"/>
      <c r="AH269" s="47"/>
    </row>
    <row r="270" spans="1:34" s="26" customFormat="1" ht="76.5" customHeight="1">
      <c r="A270" s="189" t="s">
        <v>606</v>
      </c>
      <c r="B270" s="183" t="s">
        <v>2665</v>
      </c>
      <c r="C270" s="58" t="s">
        <v>224</v>
      </c>
      <c r="D270" s="63" t="s">
        <v>359</v>
      </c>
      <c r="E270" s="63"/>
      <c r="F270" s="63"/>
      <c r="G270" s="240" t="s">
        <v>2502</v>
      </c>
      <c r="H270" s="202" t="s">
        <v>2623</v>
      </c>
      <c r="I270" s="47" t="s">
        <v>2398</v>
      </c>
      <c r="J270" s="47" t="s">
        <v>2410</v>
      </c>
      <c r="K270" s="47" t="s">
        <v>2402</v>
      </c>
      <c r="L270" s="47" t="s">
        <v>2403</v>
      </c>
      <c r="M270" s="154" t="s">
        <v>2171</v>
      </c>
      <c r="N270" s="46">
        <f>COUNTIF(Table48[[#This Row],[CMMI Comprehensive Primary Care Plus (CPC+)
Version Date: CY 2017 ]:[CMS Merit-based Incentive Payment System (MIPS) - General Practice/Family Medicine, Internal Medicine, and Pediatrics
Version Date: CY 2017 ]],"*yes*")</f>
        <v>0</v>
      </c>
      <c r="O270" s="47"/>
      <c r="P270" s="47"/>
      <c r="Q270" s="47"/>
      <c r="R270" s="47"/>
      <c r="S270" s="47"/>
      <c r="T270" s="47"/>
      <c r="U270" s="47"/>
      <c r="V270" s="47"/>
      <c r="W270" s="47"/>
      <c r="X270" s="47"/>
      <c r="Y270" s="47"/>
      <c r="Z270" s="47"/>
      <c r="AA270" s="47"/>
      <c r="AB270" s="47"/>
      <c r="AC270" s="47"/>
      <c r="AD270" s="47"/>
      <c r="AE270" s="47"/>
      <c r="AF270" s="47"/>
      <c r="AG270" s="47"/>
      <c r="AH270" s="47"/>
    </row>
    <row r="271" spans="1:34" s="26" customFormat="1" ht="76.5" customHeight="1">
      <c r="A271" s="188" t="s">
        <v>607</v>
      </c>
      <c r="B271" s="183" t="s">
        <v>1922</v>
      </c>
      <c r="C271" s="59" t="s">
        <v>341</v>
      </c>
      <c r="D271" s="67"/>
      <c r="E271" s="66"/>
      <c r="F271" s="66"/>
      <c r="G271" s="240" t="s">
        <v>2501</v>
      </c>
      <c r="H271" s="202" t="s">
        <v>1735</v>
      </c>
      <c r="I271" s="47" t="s">
        <v>2412</v>
      </c>
      <c r="J271" s="47" t="s">
        <v>2413</v>
      </c>
      <c r="K271" s="47" t="s">
        <v>2402</v>
      </c>
      <c r="L271" s="47" t="s">
        <v>2403</v>
      </c>
      <c r="M271" s="47" t="s">
        <v>430</v>
      </c>
      <c r="N271" s="46">
        <f>COUNTIF(Table48[[#This Row],[CMMI Comprehensive Primary Care Plus (CPC+)
Version Date: CY 2017 ]:[CMS Merit-based Incentive Payment System (MIPS) - General Practice/Family Medicine, Internal Medicine, and Pediatrics
Version Date: CY 2017 ]],"*yes*")</f>
        <v>2</v>
      </c>
      <c r="O271" s="47"/>
      <c r="P271" s="47"/>
      <c r="Q271" s="47"/>
      <c r="R271" s="47"/>
      <c r="S271" s="47"/>
      <c r="T271" s="47"/>
      <c r="U271" s="47"/>
      <c r="V271" s="47" t="s">
        <v>2087</v>
      </c>
      <c r="W271" s="47" t="s">
        <v>342</v>
      </c>
      <c r="X271" s="47"/>
      <c r="Y271" s="47"/>
      <c r="Z271" s="47"/>
      <c r="AA271" s="47"/>
      <c r="AB271" s="47"/>
      <c r="AC271" s="47"/>
      <c r="AD271" s="47"/>
      <c r="AE271" s="47"/>
      <c r="AF271" s="47" t="s">
        <v>2278</v>
      </c>
      <c r="AG271" s="47"/>
      <c r="AH271" s="47"/>
    </row>
    <row r="272" spans="1:34" s="26" customFormat="1" ht="76.5" customHeight="1">
      <c r="A272" s="189" t="s">
        <v>633</v>
      </c>
      <c r="B272" s="183" t="s">
        <v>2695</v>
      </c>
      <c r="C272" s="59" t="s">
        <v>350</v>
      </c>
      <c r="D272" s="67"/>
      <c r="E272" s="66"/>
      <c r="F272" s="66"/>
      <c r="G272" s="240" t="s">
        <v>2501</v>
      </c>
      <c r="H272" s="202" t="s">
        <v>1757</v>
      </c>
      <c r="I272" s="47" t="s">
        <v>2412</v>
      </c>
      <c r="J272" s="47" t="s">
        <v>2401</v>
      </c>
      <c r="K272" s="47" t="s">
        <v>2402</v>
      </c>
      <c r="L272" s="47" t="s">
        <v>2403</v>
      </c>
      <c r="M272" s="47" t="s">
        <v>430</v>
      </c>
      <c r="N272" s="46">
        <f>COUNTIF(Table48[[#This Row],[CMMI Comprehensive Primary Care Plus (CPC+)
Version Date: CY 2017 ]:[CMS Merit-based Incentive Payment System (MIPS) - General Practice/Family Medicine, Internal Medicine, and Pediatrics
Version Date: CY 2017 ]],"*yes*")</f>
        <v>1</v>
      </c>
      <c r="O272" s="47"/>
      <c r="P272" s="47"/>
      <c r="Q272" s="47"/>
      <c r="R272" s="47"/>
      <c r="S272" s="47"/>
      <c r="T272" s="47"/>
      <c r="U272" s="47"/>
      <c r="V272" s="47"/>
      <c r="W272" s="47" t="s">
        <v>351</v>
      </c>
      <c r="X272" s="47"/>
      <c r="Y272" s="47"/>
      <c r="Z272" s="47"/>
      <c r="AA272" s="47"/>
      <c r="AB272" s="47"/>
      <c r="AC272" s="47"/>
      <c r="AD272" s="47"/>
      <c r="AE272" s="47"/>
      <c r="AF272" s="47"/>
      <c r="AG272" s="47"/>
      <c r="AH272" s="47"/>
    </row>
    <row r="273" spans="1:34" s="26" customFormat="1" ht="76.5" customHeight="1">
      <c r="A273" s="188" t="s">
        <v>634</v>
      </c>
      <c r="B273" s="183" t="s">
        <v>2696</v>
      </c>
      <c r="C273" s="59" t="s">
        <v>350</v>
      </c>
      <c r="D273" s="66"/>
      <c r="E273" s="66"/>
      <c r="F273" s="66"/>
      <c r="G273" s="240" t="s">
        <v>2501</v>
      </c>
      <c r="H273" s="202" t="s">
        <v>1757</v>
      </c>
      <c r="I273" s="47" t="s">
        <v>2412</v>
      </c>
      <c r="J273" s="47" t="s">
        <v>2401</v>
      </c>
      <c r="K273" s="47" t="s">
        <v>2402</v>
      </c>
      <c r="L273" s="47" t="s">
        <v>2403</v>
      </c>
      <c r="M273" s="47" t="s">
        <v>430</v>
      </c>
      <c r="N273" s="46">
        <f>COUNTIF(Table48[[#This Row],[CMMI Comprehensive Primary Care Plus (CPC+)
Version Date: CY 2017 ]:[CMS Merit-based Incentive Payment System (MIPS) - General Practice/Family Medicine, Internal Medicine, and Pediatrics
Version Date: CY 2017 ]],"*yes*")</f>
        <v>1</v>
      </c>
      <c r="O273" s="47"/>
      <c r="P273" s="47"/>
      <c r="Q273" s="47"/>
      <c r="R273" s="47"/>
      <c r="S273" s="47"/>
      <c r="T273" s="47"/>
      <c r="U273" s="47"/>
      <c r="V273" s="47"/>
      <c r="W273" s="47" t="s">
        <v>351</v>
      </c>
      <c r="X273" s="47"/>
      <c r="Y273" s="47"/>
      <c r="Z273" s="47"/>
      <c r="AA273" s="47"/>
      <c r="AB273" s="47"/>
      <c r="AC273" s="47"/>
      <c r="AD273" s="47"/>
      <c r="AE273" s="47"/>
      <c r="AF273" s="47"/>
      <c r="AG273" s="47"/>
      <c r="AH273" s="47"/>
    </row>
    <row r="274" spans="1:34" s="26" customFormat="1" ht="76.5" customHeight="1">
      <c r="A274" s="189" t="s">
        <v>635</v>
      </c>
      <c r="B274" s="183" t="s">
        <v>2697</v>
      </c>
      <c r="C274" s="59" t="s">
        <v>350</v>
      </c>
      <c r="D274" s="66"/>
      <c r="E274" s="66"/>
      <c r="F274" s="66"/>
      <c r="G274" s="240" t="s">
        <v>2501</v>
      </c>
      <c r="H274" s="202" t="s">
        <v>1757</v>
      </c>
      <c r="I274" s="47" t="s">
        <v>2412</v>
      </c>
      <c r="J274" s="47" t="s">
        <v>2401</v>
      </c>
      <c r="K274" s="47" t="s">
        <v>2402</v>
      </c>
      <c r="L274" s="47" t="s">
        <v>2403</v>
      </c>
      <c r="M274" s="47" t="s">
        <v>430</v>
      </c>
      <c r="N274" s="46">
        <f>COUNTIF(Table48[[#This Row],[CMMI Comprehensive Primary Care Plus (CPC+)
Version Date: CY 2017 ]:[CMS Merit-based Incentive Payment System (MIPS) - General Practice/Family Medicine, Internal Medicine, and Pediatrics
Version Date: CY 2017 ]],"*yes*")</f>
        <v>1</v>
      </c>
      <c r="O274" s="47"/>
      <c r="P274" s="47"/>
      <c r="Q274" s="47"/>
      <c r="R274" s="47"/>
      <c r="S274" s="47"/>
      <c r="T274" s="47"/>
      <c r="U274" s="47"/>
      <c r="V274" s="47"/>
      <c r="W274" s="47" t="s">
        <v>351</v>
      </c>
      <c r="X274" s="47"/>
      <c r="Y274" s="47"/>
      <c r="Z274" s="47"/>
      <c r="AA274" s="47"/>
      <c r="AB274" s="47"/>
      <c r="AC274" s="47"/>
      <c r="AD274" s="47"/>
      <c r="AE274" s="47"/>
      <c r="AF274" s="47"/>
      <c r="AG274" s="47"/>
      <c r="AH274" s="47"/>
    </row>
    <row r="275" spans="1:34" s="26" customFormat="1" ht="76.5" customHeight="1">
      <c r="A275" s="188" t="s">
        <v>636</v>
      </c>
      <c r="B275" s="183" t="s">
        <v>2698</v>
      </c>
      <c r="C275" s="59" t="s">
        <v>350</v>
      </c>
      <c r="D275" s="66"/>
      <c r="E275" s="66"/>
      <c r="F275" s="66"/>
      <c r="G275" s="240" t="s">
        <v>2501</v>
      </c>
      <c r="H275" s="202" t="s">
        <v>1757</v>
      </c>
      <c r="I275" s="47" t="s">
        <v>2412</v>
      </c>
      <c r="J275" s="47" t="s">
        <v>2401</v>
      </c>
      <c r="K275" s="47" t="s">
        <v>2402</v>
      </c>
      <c r="L275" s="47" t="s">
        <v>2403</v>
      </c>
      <c r="M275" s="47" t="s">
        <v>430</v>
      </c>
      <c r="N275" s="46">
        <f>COUNTIF(Table48[[#This Row],[CMMI Comprehensive Primary Care Plus (CPC+)
Version Date: CY 2017 ]:[CMS Merit-based Incentive Payment System (MIPS) - General Practice/Family Medicine, Internal Medicine, and Pediatrics
Version Date: CY 2017 ]],"*yes*")</f>
        <v>1</v>
      </c>
      <c r="O275" s="47"/>
      <c r="P275" s="47"/>
      <c r="Q275" s="47"/>
      <c r="R275" s="47"/>
      <c r="S275" s="47"/>
      <c r="T275" s="47"/>
      <c r="U275" s="47"/>
      <c r="V275" s="47"/>
      <c r="W275" s="47" t="s">
        <v>351</v>
      </c>
      <c r="X275" s="47"/>
      <c r="Y275" s="47"/>
      <c r="Z275" s="47"/>
      <c r="AA275" s="47"/>
      <c r="AB275" s="47"/>
      <c r="AC275" s="47"/>
      <c r="AD275" s="47"/>
      <c r="AE275" s="47"/>
      <c r="AF275" s="47"/>
      <c r="AG275" s="47"/>
      <c r="AH275" s="47"/>
    </row>
    <row r="276" spans="1:34" s="26" customFormat="1" ht="76.5" customHeight="1">
      <c r="A276" s="189" t="s">
        <v>637</v>
      </c>
      <c r="B276" s="183" t="s">
        <v>2699</v>
      </c>
      <c r="C276" s="59" t="s">
        <v>350</v>
      </c>
      <c r="D276" s="66"/>
      <c r="E276" s="66"/>
      <c r="F276" s="66"/>
      <c r="G276" s="240" t="s">
        <v>2501</v>
      </c>
      <c r="H276" s="202" t="s">
        <v>1757</v>
      </c>
      <c r="I276" s="47" t="s">
        <v>2412</v>
      </c>
      <c r="J276" s="47" t="s">
        <v>2444</v>
      </c>
      <c r="K276" s="47" t="s">
        <v>2402</v>
      </c>
      <c r="L276" s="47" t="s">
        <v>2403</v>
      </c>
      <c r="M276" s="47" t="s">
        <v>430</v>
      </c>
      <c r="N276" s="46">
        <f>COUNTIF(Table48[[#This Row],[CMMI Comprehensive Primary Care Plus (CPC+)
Version Date: CY 2017 ]:[CMS Merit-based Incentive Payment System (MIPS) - General Practice/Family Medicine, Internal Medicine, and Pediatrics
Version Date: CY 2017 ]],"*yes*")</f>
        <v>1</v>
      </c>
      <c r="O276" s="47"/>
      <c r="P276" s="47"/>
      <c r="Q276" s="47"/>
      <c r="R276" s="47"/>
      <c r="S276" s="47"/>
      <c r="T276" s="47"/>
      <c r="U276" s="47"/>
      <c r="V276" s="47"/>
      <c r="W276" s="47" t="s">
        <v>351</v>
      </c>
      <c r="X276" s="47"/>
      <c r="Y276" s="47"/>
      <c r="Z276" s="47"/>
      <c r="AA276" s="47"/>
      <c r="AB276" s="47"/>
      <c r="AC276" s="47"/>
      <c r="AD276" s="47"/>
      <c r="AE276" s="47"/>
      <c r="AF276" s="47"/>
      <c r="AG276" s="47"/>
      <c r="AH276" s="47"/>
    </row>
    <row r="277" spans="1:34" s="26" customFormat="1" ht="76.5" customHeight="1">
      <c r="A277" s="188" t="s">
        <v>1651</v>
      </c>
      <c r="B277" s="183" t="s">
        <v>2763</v>
      </c>
      <c r="C277" s="59" t="s">
        <v>1652</v>
      </c>
      <c r="D277" s="66"/>
      <c r="E277" s="66"/>
      <c r="F277" s="66"/>
      <c r="G277" s="240" t="s">
        <v>2501</v>
      </c>
      <c r="H277" s="202" t="s">
        <v>1653</v>
      </c>
      <c r="I277" s="47" t="s">
        <v>2405</v>
      </c>
      <c r="J277" s="47" t="s">
        <v>2426</v>
      </c>
      <c r="K277" s="47" t="s">
        <v>2396</v>
      </c>
      <c r="L277" s="47" t="s">
        <v>2397</v>
      </c>
      <c r="M277" s="47" t="s">
        <v>430</v>
      </c>
      <c r="N277" s="46">
        <f>COUNTIF(Table48[[#This Row],[CMMI Comprehensive Primary Care Plus (CPC+)
Version Date: CY 2017 ]:[CMS Merit-based Incentive Payment System (MIPS) - General Practice/Family Medicine, Internal Medicine, and Pediatrics
Version Date: CY 2017 ]],"*yes*")</f>
        <v>1</v>
      </c>
      <c r="O277" s="47"/>
      <c r="P277" s="47"/>
      <c r="Q277" s="47" t="s">
        <v>1</v>
      </c>
      <c r="R277" s="47"/>
      <c r="S277" s="47"/>
      <c r="T277" s="47"/>
      <c r="U277" s="47"/>
      <c r="V277" s="47"/>
      <c r="W277" s="47"/>
      <c r="X277" s="47"/>
      <c r="Y277" s="47"/>
      <c r="Z277" s="47"/>
      <c r="AA277" s="47"/>
      <c r="AB277" s="47"/>
      <c r="AC277" s="47"/>
      <c r="AD277" s="47"/>
      <c r="AE277" s="47"/>
      <c r="AF277" s="47"/>
      <c r="AG277" s="47"/>
      <c r="AH277" s="47" t="s">
        <v>1</v>
      </c>
    </row>
    <row r="278" spans="1:34" s="26" customFormat="1" ht="76.5" customHeight="1">
      <c r="A278" s="189" t="s">
        <v>608</v>
      </c>
      <c r="B278" s="183" t="s">
        <v>810</v>
      </c>
      <c r="C278" s="59" t="s">
        <v>882</v>
      </c>
      <c r="D278" s="61"/>
      <c r="E278" s="61"/>
      <c r="F278" s="61" t="s">
        <v>809</v>
      </c>
      <c r="G278" s="240" t="s">
        <v>2482</v>
      </c>
      <c r="H278" s="202" t="s">
        <v>1736</v>
      </c>
      <c r="I278" s="47" t="s">
        <v>2405</v>
      </c>
      <c r="J278" s="47" t="s">
        <v>2411</v>
      </c>
      <c r="K278" s="47" t="s">
        <v>2396</v>
      </c>
      <c r="L278" s="47" t="s">
        <v>2397</v>
      </c>
      <c r="M278" s="47" t="s">
        <v>430</v>
      </c>
      <c r="N278" s="46">
        <f>COUNTIF(Table48[[#This Row],[CMMI Comprehensive Primary Care Plus (CPC+)
Version Date: CY 2017 ]:[CMS Merit-based Incentive Payment System (MIPS) - General Practice/Family Medicine, Internal Medicine, and Pediatrics
Version Date: CY 2017 ]],"*yes*")</f>
        <v>3</v>
      </c>
      <c r="O278" s="47"/>
      <c r="P278" s="47"/>
      <c r="Q278" s="47" t="s">
        <v>1</v>
      </c>
      <c r="R278" s="47"/>
      <c r="S278" s="47"/>
      <c r="T278" s="47" t="s">
        <v>1</v>
      </c>
      <c r="U278" s="47"/>
      <c r="V278" s="47"/>
      <c r="W278" s="47"/>
      <c r="X278" s="47"/>
      <c r="Y278" s="47"/>
      <c r="Z278" s="227" t="s">
        <v>2464</v>
      </c>
      <c r="AA278" s="47"/>
      <c r="AB278" s="47"/>
      <c r="AC278" s="47"/>
      <c r="AD278" s="47"/>
      <c r="AE278" s="47"/>
      <c r="AF278" s="47" t="s">
        <v>2278</v>
      </c>
      <c r="AG278" s="47"/>
      <c r="AH278" s="47"/>
    </row>
    <row r="279" spans="1:34" s="26" customFormat="1" ht="76.5" customHeight="1">
      <c r="A279" s="188" t="s">
        <v>609</v>
      </c>
      <c r="B279" s="183" t="s">
        <v>220</v>
      </c>
      <c r="C279" s="57" t="s">
        <v>883</v>
      </c>
      <c r="D279" s="63" t="s">
        <v>359</v>
      </c>
      <c r="E279" s="47"/>
      <c r="F279" s="47"/>
      <c r="G279" s="223" t="s">
        <v>221</v>
      </c>
      <c r="H279" s="202" t="s">
        <v>1738</v>
      </c>
      <c r="I279" s="47" t="s">
        <v>2412</v>
      </c>
      <c r="J279" s="47" t="s">
        <v>2407</v>
      </c>
      <c r="K279" s="47" t="s">
        <v>2402</v>
      </c>
      <c r="L279" s="47" t="s">
        <v>2441</v>
      </c>
      <c r="M279" s="47" t="s">
        <v>5</v>
      </c>
      <c r="N279" s="46">
        <f>COUNTIF(Table48[[#This Row],[CMMI Comprehensive Primary Care Plus (CPC+)
Version Date: CY 2017 ]:[CMS Merit-based Incentive Payment System (MIPS) - General Practice/Family Medicine, Internal Medicine, and Pediatrics
Version Date: CY 2017 ]],"*yes*")</f>
        <v>0</v>
      </c>
      <c r="O279" s="47"/>
      <c r="P279" s="47"/>
      <c r="Q279" s="47"/>
      <c r="R279" s="47"/>
      <c r="S279" s="47"/>
      <c r="T279" s="47"/>
      <c r="U279" s="47"/>
      <c r="V279" s="47"/>
      <c r="W279" s="47"/>
      <c r="X279" s="47"/>
      <c r="Y279" s="47"/>
      <c r="Z279" s="47"/>
      <c r="AA279" s="47"/>
      <c r="AB279" s="47"/>
      <c r="AC279" s="47"/>
      <c r="AD279" s="47"/>
      <c r="AE279" s="47"/>
      <c r="AF279" s="47"/>
      <c r="AG279" s="47"/>
      <c r="AH279" s="47"/>
    </row>
    <row r="280" spans="1:34" s="26" customFormat="1" ht="76.5" customHeight="1">
      <c r="A280" s="188" t="s">
        <v>610</v>
      </c>
      <c r="B280" s="183" t="s">
        <v>89</v>
      </c>
      <c r="C280" s="57" t="s">
        <v>162</v>
      </c>
      <c r="D280" s="61"/>
      <c r="E280" s="61"/>
      <c r="F280" s="61"/>
      <c r="G280" s="240" t="s">
        <v>2501</v>
      </c>
      <c r="H280" s="202" t="s">
        <v>1739</v>
      </c>
      <c r="I280" s="47" t="s">
        <v>2412</v>
      </c>
      <c r="J280" s="47" t="s">
        <v>2425</v>
      </c>
      <c r="K280" s="47" t="s">
        <v>2402</v>
      </c>
      <c r="L280" s="47" t="s">
        <v>2397</v>
      </c>
      <c r="M280" s="47" t="s">
        <v>5</v>
      </c>
      <c r="N280" s="46">
        <f>COUNTIF(Table48[[#This Row],[CMMI Comprehensive Primary Care Plus (CPC+)
Version Date: CY 2017 ]:[CMS Merit-based Incentive Payment System (MIPS) - General Practice/Family Medicine, Internal Medicine, and Pediatrics
Version Date: CY 2017 ]],"*yes*")</f>
        <v>1</v>
      </c>
      <c r="O280" s="47"/>
      <c r="P280" s="47"/>
      <c r="Q280" s="47" t="s">
        <v>1</v>
      </c>
      <c r="R280" s="47"/>
      <c r="S280" s="47"/>
      <c r="T280" s="47"/>
      <c r="U280" s="47"/>
      <c r="V280" s="47"/>
      <c r="W280" s="47"/>
      <c r="X280" s="47"/>
      <c r="Y280" s="47"/>
      <c r="Z280" s="47"/>
      <c r="AA280" s="47"/>
      <c r="AB280" s="47"/>
      <c r="AC280" s="47"/>
      <c r="AD280" s="47"/>
      <c r="AE280" s="47"/>
      <c r="AF280" s="47"/>
      <c r="AG280" s="47"/>
      <c r="AH280" s="47"/>
    </row>
    <row r="281" spans="1:34" s="26" customFormat="1" ht="76.5" customHeight="1">
      <c r="A281" s="188" t="s">
        <v>611</v>
      </c>
      <c r="B281" s="183" t="s">
        <v>1923</v>
      </c>
      <c r="C281" s="58" t="s">
        <v>223</v>
      </c>
      <c r="D281" s="63"/>
      <c r="E281" s="63" t="s">
        <v>398</v>
      </c>
      <c r="F281" s="63"/>
      <c r="G281" s="240" t="s">
        <v>2502</v>
      </c>
      <c r="H281" s="202" t="s">
        <v>1740</v>
      </c>
      <c r="I281" s="47" t="s">
        <v>2405</v>
      </c>
      <c r="J281" s="47" t="s">
        <v>2420</v>
      </c>
      <c r="K281" s="47" t="s">
        <v>2400</v>
      </c>
      <c r="L281" s="47" t="s">
        <v>2397</v>
      </c>
      <c r="M281" s="47" t="s">
        <v>5</v>
      </c>
      <c r="N281" s="46">
        <f>COUNTIF(Table48[[#This Row],[CMMI Comprehensive Primary Care Plus (CPC+)
Version Date: CY 2017 ]:[CMS Merit-based Incentive Payment System (MIPS) - General Practice/Family Medicine, Internal Medicine, and Pediatrics
Version Date: CY 2017 ]],"*yes*")</f>
        <v>0</v>
      </c>
      <c r="O281" s="47"/>
      <c r="P281" s="47"/>
      <c r="Q281" s="47"/>
      <c r="R281" s="47"/>
      <c r="S281" s="47"/>
      <c r="T281" s="47"/>
      <c r="U281" s="47"/>
      <c r="V281" s="47"/>
      <c r="W281" s="47"/>
      <c r="X281" s="47"/>
      <c r="Y281" s="47"/>
      <c r="Z281" s="47"/>
      <c r="AA281" s="47"/>
      <c r="AB281" s="47"/>
      <c r="AC281" s="47"/>
      <c r="AD281" s="47"/>
      <c r="AE281" s="47"/>
      <c r="AF281" s="47" t="s">
        <v>2279</v>
      </c>
      <c r="AG281" s="47"/>
      <c r="AH281" s="47"/>
    </row>
    <row r="282" spans="1:34" s="26" customFormat="1" ht="76.5" customHeight="1">
      <c r="A282" s="188" t="s">
        <v>612</v>
      </c>
      <c r="B282" s="183" t="s">
        <v>1924</v>
      </c>
      <c r="C282" s="57" t="s">
        <v>64</v>
      </c>
      <c r="D282" s="61" t="s">
        <v>359</v>
      </c>
      <c r="E282" s="61" t="s">
        <v>397</v>
      </c>
      <c r="F282" s="61"/>
      <c r="G282" s="240" t="s">
        <v>2502</v>
      </c>
      <c r="H282" s="202" t="s">
        <v>2624</v>
      </c>
      <c r="I282" s="47" t="s">
        <v>2405</v>
      </c>
      <c r="J282" s="47" t="s">
        <v>2425</v>
      </c>
      <c r="K282" s="47" t="s">
        <v>2396</v>
      </c>
      <c r="L282" s="47" t="s">
        <v>2403</v>
      </c>
      <c r="M282" s="154" t="s">
        <v>2171</v>
      </c>
      <c r="N282" s="46">
        <f>COUNTIF(Table48[[#This Row],[CMMI Comprehensive Primary Care Plus (CPC+)
Version Date: CY 2017 ]:[CMS Merit-based Incentive Payment System (MIPS) - General Practice/Family Medicine, Internal Medicine, and Pediatrics
Version Date: CY 2017 ]],"*yes*")</f>
        <v>1</v>
      </c>
      <c r="O282" s="47"/>
      <c r="P282" s="47"/>
      <c r="Q282" s="47" t="s">
        <v>1</v>
      </c>
      <c r="R282" s="47"/>
      <c r="S282" s="47"/>
      <c r="T282" s="47"/>
      <c r="U282" s="47"/>
      <c r="V282" s="47"/>
      <c r="W282" s="47"/>
      <c r="X282" s="47"/>
      <c r="Y282" s="47"/>
      <c r="Z282" s="47"/>
      <c r="AA282" s="47"/>
      <c r="AB282" s="47"/>
      <c r="AC282" s="47"/>
      <c r="AD282" s="47"/>
      <c r="AE282" s="47"/>
      <c r="AF282" s="47" t="s">
        <v>2279</v>
      </c>
      <c r="AG282" s="47"/>
      <c r="AH282" s="47"/>
    </row>
    <row r="283" spans="1:34" s="26" customFormat="1" ht="76.5" customHeight="1">
      <c r="A283" s="188" t="s">
        <v>613</v>
      </c>
      <c r="B283" s="183" t="s">
        <v>400</v>
      </c>
      <c r="C283" s="57" t="s">
        <v>84</v>
      </c>
      <c r="D283" s="61"/>
      <c r="E283" s="61" t="s">
        <v>399</v>
      </c>
      <c r="F283" s="61"/>
      <c r="G283" s="240" t="s">
        <v>2502</v>
      </c>
      <c r="H283" s="202" t="s">
        <v>1741</v>
      </c>
      <c r="I283" s="47" t="s">
        <v>2405</v>
      </c>
      <c r="J283" s="47" t="s">
        <v>103</v>
      </c>
      <c r="K283" s="47" t="s">
        <v>2396</v>
      </c>
      <c r="L283" s="47" t="s">
        <v>2397</v>
      </c>
      <c r="M283" s="47" t="s">
        <v>5</v>
      </c>
      <c r="N283" s="46">
        <f>COUNTIF(Table48[[#This Row],[CMMI Comprehensive Primary Care Plus (CPC+)
Version Date: CY 2017 ]:[CMS Merit-based Incentive Payment System (MIPS) - General Practice/Family Medicine, Internal Medicine, and Pediatrics
Version Date: CY 2017 ]],"*yes*")</f>
        <v>1</v>
      </c>
      <c r="O283" s="47"/>
      <c r="P283" s="47"/>
      <c r="Q283" s="47" t="s">
        <v>1</v>
      </c>
      <c r="R283" s="47"/>
      <c r="S283" s="47"/>
      <c r="T283" s="47"/>
      <c r="U283" s="47"/>
      <c r="V283" s="47"/>
      <c r="W283" s="47"/>
      <c r="X283" s="47"/>
      <c r="Y283" s="47"/>
      <c r="Z283" s="47"/>
      <c r="AA283" s="47"/>
      <c r="AB283" s="47"/>
      <c r="AC283" s="47" t="s">
        <v>2306</v>
      </c>
      <c r="AD283" s="47"/>
      <c r="AE283" s="47" t="s">
        <v>1</v>
      </c>
      <c r="AF283" s="47"/>
      <c r="AG283" s="47"/>
      <c r="AH283" s="47" t="s">
        <v>1</v>
      </c>
    </row>
    <row r="284" spans="1:34" s="26" customFormat="1" ht="76.5" customHeight="1">
      <c r="A284" s="188" t="s">
        <v>614</v>
      </c>
      <c r="B284" s="183" t="s">
        <v>812</v>
      </c>
      <c r="C284" s="59" t="s">
        <v>884</v>
      </c>
      <c r="D284" s="61" t="s">
        <v>359</v>
      </c>
      <c r="E284" s="61"/>
      <c r="F284" s="61" t="s">
        <v>811</v>
      </c>
      <c r="G284" s="240" t="s">
        <v>2502</v>
      </c>
      <c r="H284" s="202" t="s">
        <v>2625</v>
      </c>
      <c r="I284" s="47" t="s">
        <v>2405</v>
      </c>
      <c r="J284" s="47" t="s">
        <v>2413</v>
      </c>
      <c r="K284" s="47" t="s">
        <v>2396</v>
      </c>
      <c r="L284" s="47" t="s">
        <v>2397</v>
      </c>
      <c r="M284" s="154" t="s">
        <v>430</v>
      </c>
      <c r="N284" s="46">
        <f>COUNTIF(Table48[[#This Row],[CMMI Comprehensive Primary Care Plus (CPC+)
Version Date: CY 2017 ]:[CMS Merit-based Incentive Payment System (MIPS) - General Practice/Family Medicine, Internal Medicine, and Pediatrics
Version Date: CY 2017 ]],"*yes*")</f>
        <v>1</v>
      </c>
      <c r="O284" s="47"/>
      <c r="P284" s="47"/>
      <c r="Q284" s="47"/>
      <c r="R284" s="47"/>
      <c r="S284" s="47"/>
      <c r="T284" s="47" t="s">
        <v>1</v>
      </c>
      <c r="U284" s="47"/>
      <c r="V284" s="47"/>
      <c r="W284" s="47"/>
      <c r="X284" s="47"/>
      <c r="Y284" s="47"/>
      <c r="Z284" s="47"/>
      <c r="AA284" s="47"/>
      <c r="AB284" s="47"/>
      <c r="AC284" s="47"/>
      <c r="AD284" s="47"/>
      <c r="AE284" s="47"/>
      <c r="AF284" s="47"/>
      <c r="AG284" s="47"/>
      <c r="AH284" s="47"/>
    </row>
    <row r="285" spans="1:34" s="26" customFormat="1" ht="76.5" customHeight="1">
      <c r="A285" s="188" t="s">
        <v>615</v>
      </c>
      <c r="B285" s="183" t="s">
        <v>2391</v>
      </c>
      <c r="C285" s="57" t="s">
        <v>163</v>
      </c>
      <c r="D285" s="61"/>
      <c r="E285" s="61" t="s">
        <v>773</v>
      </c>
      <c r="F285" s="61"/>
      <c r="G285" s="240" t="s">
        <v>2502</v>
      </c>
      <c r="H285" s="202" t="s">
        <v>1742</v>
      </c>
      <c r="I285" s="47" t="s">
        <v>2405</v>
      </c>
      <c r="J285" s="47" t="s">
        <v>2395</v>
      </c>
      <c r="K285" s="47" t="s">
        <v>2396</v>
      </c>
      <c r="L285" s="47" t="s">
        <v>2397</v>
      </c>
      <c r="M285" s="154" t="s">
        <v>2171</v>
      </c>
      <c r="N285" s="46">
        <f>COUNTIF(Table48[[#This Row],[CMMI Comprehensive Primary Care Plus (CPC+)
Version Date: CY 2017 ]:[CMS Merit-based Incentive Payment System (MIPS) - General Practice/Family Medicine, Internal Medicine, and Pediatrics
Version Date: CY 2017 ]],"*yes*")</f>
        <v>2</v>
      </c>
      <c r="O285" s="47"/>
      <c r="P285" s="47"/>
      <c r="Q285" s="47" t="s">
        <v>1</v>
      </c>
      <c r="R285" s="47"/>
      <c r="S285" s="47"/>
      <c r="T285" s="47"/>
      <c r="U285" s="47"/>
      <c r="V285" s="47"/>
      <c r="W285" s="47"/>
      <c r="X285" s="47"/>
      <c r="Y285" s="47"/>
      <c r="Z285" s="227" t="s">
        <v>2466</v>
      </c>
      <c r="AA285" s="47"/>
      <c r="AB285" s="47"/>
      <c r="AC285" s="47" t="s">
        <v>2306</v>
      </c>
      <c r="AD285" s="47"/>
      <c r="AE285" s="47" t="s">
        <v>1</v>
      </c>
      <c r="AF285" s="47" t="s">
        <v>2278</v>
      </c>
      <c r="AG285" s="47"/>
      <c r="AH285" s="47" t="s">
        <v>1</v>
      </c>
    </row>
    <row r="286" spans="1:34" s="26" customFormat="1" ht="76.5" customHeight="1">
      <c r="A286" s="188" t="s">
        <v>1530</v>
      </c>
      <c r="B286" s="183" t="s">
        <v>1533</v>
      </c>
      <c r="C286" s="59" t="s">
        <v>1532</v>
      </c>
      <c r="D286" s="66"/>
      <c r="E286" s="66"/>
      <c r="F286" s="66"/>
      <c r="G286" s="223" t="s">
        <v>1534</v>
      </c>
      <c r="H286" s="202" t="s">
        <v>1828</v>
      </c>
      <c r="I286" s="47" t="s">
        <v>2405</v>
      </c>
      <c r="J286" s="47" t="s">
        <v>2420</v>
      </c>
      <c r="K286" s="47" t="s">
        <v>2396</v>
      </c>
      <c r="L286" s="47" t="s">
        <v>2397</v>
      </c>
      <c r="M286" s="154" t="s">
        <v>5</v>
      </c>
      <c r="N286" s="46">
        <f>COUNTIF(Table48[[#This Row],[CMMI Comprehensive Primary Care Plus (CPC+)
Version Date: CY 2017 ]:[CMS Merit-based Incentive Payment System (MIPS) - General Practice/Family Medicine, Internal Medicine, and Pediatrics
Version Date: CY 2017 ]],"*yes*")</f>
        <v>0</v>
      </c>
      <c r="O286" s="47"/>
      <c r="P286" s="47"/>
      <c r="Q286" s="47"/>
      <c r="R286" s="47"/>
      <c r="S286" s="47"/>
      <c r="T286" s="47"/>
      <c r="U286" s="47"/>
      <c r="V286" s="47"/>
      <c r="W286" s="47"/>
      <c r="X286" s="47"/>
      <c r="Y286" s="47"/>
      <c r="Z286" s="47"/>
      <c r="AA286" s="47"/>
      <c r="AB286" s="47"/>
      <c r="AC286" s="47"/>
      <c r="AD286" s="47"/>
      <c r="AE286" s="47"/>
      <c r="AF286" s="47"/>
      <c r="AG286" s="47"/>
      <c r="AH286" s="47"/>
    </row>
    <row r="287" spans="1:34" s="26" customFormat="1" ht="76.5" customHeight="1">
      <c r="A287" s="188" t="s">
        <v>616</v>
      </c>
      <c r="B287" s="183" t="s">
        <v>2688</v>
      </c>
      <c r="C287" s="57" t="s">
        <v>164</v>
      </c>
      <c r="D287" s="61"/>
      <c r="E287" s="61"/>
      <c r="F287" s="61"/>
      <c r="G287" s="223" t="s">
        <v>2446</v>
      </c>
      <c r="H287" s="202" t="s">
        <v>2626</v>
      </c>
      <c r="I287" s="47" t="s">
        <v>2405</v>
      </c>
      <c r="J287" s="47" t="s">
        <v>103</v>
      </c>
      <c r="K287" s="47" t="s">
        <v>2396</v>
      </c>
      <c r="L287" s="47" t="s">
        <v>2397</v>
      </c>
      <c r="M287" s="227" t="s">
        <v>5</v>
      </c>
      <c r="N287" s="46">
        <f>COUNTIF(Table48[[#This Row],[CMMI Comprehensive Primary Care Plus (CPC+)
Version Date: CY 2017 ]:[CMS Merit-based Incentive Payment System (MIPS) - General Practice/Family Medicine, Internal Medicine, and Pediatrics
Version Date: CY 2017 ]],"*yes*")</f>
        <v>1</v>
      </c>
      <c r="O287" s="47"/>
      <c r="P287" s="47"/>
      <c r="Q287" s="47" t="s">
        <v>1</v>
      </c>
      <c r="R287" s="47"/>
      <c r="S287" s="47"/>
      <c r="T287" s="47"/>
      <c r="U287" s="47"/>
      <c r="V287" s="47"/>
      <c r="W287" s="47"/>
      <c r="X287" s="47"/>
      <c r="Y287" s="47"/>
      <c r="Z287" s="47"/>
      <c r="AA287" s="47"/>
      <c r="AB287" s="47"/>
      <c r="AC287" s="47"/>
      <c r="AD287" s="47" t="s">
        <v>1</v>
      </c>
      <c r="AE287" s="47" t="s">
        <v>1</v>
      </c>
      <c r="AF287" s="47" t="s">
        <v>2274</v>
      </c>
      <c r="AG287" s="47" t="s">
        <v>1</v>
      </c>
      <c r="AH287" s="47"/>
    </row>
    <row r="288" spans="1:34" s="26" customFormat="1" ht="76.5" customHeight="1">
      <c r="A288" s="188" t="s">
        <v>617</v>
      </c>
      <c r="B288" s="183" t="s">
        <v>401</v>
      </c>
      <c r="C288" s="57" t="s">
        <v>85</v>
      </c>
      <c r="D288" s="61"/>
      <c r="E288" s="61" t="s">
        <v>402</v>
      </c>
      <c r="F288" s="61"/>
      <c r="G288" s="240" t="s">
        <v>2502</v>
      </c>
      <c r="H288" s="202" t="s">
        <v>1743</v>
      </c>
      <c r="I288" s="47" t="s">
        <v>2405</v>
      </c>
      <c r="J288" s="47" t="s">
        <v>103</v>
      </c>
      <c r="K288" s="47" t="s">
        <v>2396</v>
      </c>
      <c r="L288" s="47" t="s">
        <v>2397</v>
      </c>
      <c r="M288" s="47" t="s">
        <v>5</v>
      </c>
      <c r="N288" s="46">
        <f>COUNTIF(Table48[[#This Row],[CMMI Comprehensive Primary Care Plus (CPC+)
Version Date: CY 2017 ]:[CMS Merit-based Incentive Payment System (MIPS) - General Practice/Family Medicine, Internal Medicine, and Pediatrics
Version Date: CY 2017 ]],"*yes*")</f>
        <v>1</v>
      </c>
      <c r="O288" s="47"/>
      <c r="P288" s="47"/>
      <c r="Q288" s="47" t="s">
        <v>1</v>
      </c>
      <c r="R288" s="47"/>
      <c r="S288" s="47"/>
      <c r="T288" s="47"/>
      <c r="U288" s="47"/>
      <c r="V288" s="47"/>
      <c r="W288" s="47"/>
      <c r="X288" s="47"/>
      <c r="Y288" s="47"/>
      <c r="Z288" s="47"/>
      <c r="AA288" s="47"/>
      <c r="AB288" s="47"/>
      <c r="AC288" s="47" t="s">
        <v>2274</v>
      </c>
      <c r="AD288" s="47"/>
      <c r="AE288" s="47"/>
      <c r="AF288" s="47"/>
      <c r="AG288" s="47"/>
      <c r="AH288" s="47" t="s">
        <v>1</v>
      </c>
    </row>
    <row r="289" spans="1:34" s="26" customFormat="1" ht="76.5" customHeight="1">
      <c r="A289" s="188" t="s">
        <v>618</v>
      </c>
      <c r="B289" s="183" t="s">
        <v>404</v>
      </c>
      <c r="C289" s="57" t="s">
        <v>165</v>
      </c>
      <c r="D289" s="61" t="s">
        <v>359</v>
      </c>
      <c r="E289" s="61" t="s">
        <v>403</v>
      </c>
      <c r="F289" s="61"/>
      <c r="G289" s="240" t="s">
        <v>2502</v>
      </c>
      <c r="H289" s="202" t="s">
        <v>2627</v>
      </c>
      <c r="I289" s="47" t="s">
        <v>2405</v>
      </c>
      <c r="J289" s="47" t="s">
        <v>2425</v>
      </c>
      <c r="K289" s="47" t="s">
        <v>2396</v>
      </c>
      <c r="L289" s="47" t="s">
        <v>2403</v>
      </c>
      <c r="M289" s="154" t="s">
        <v>2171</v>
      </c>
      <c r="N289" s="46">
        <f>COUNTIF(Table48[[#This Row],[CMMI Comprehensive Primary Care Plus (CPC+)
Version Date: CY 2017 ]:[CMS Merit-based Incentive Payment System (MIPS) - General Practice/Family Medicine, Internal Medicine, and Pediatrics
Version Date: CY 2017 ]],"*yes*")</f>
        <v>2</v>
      </c>
      <c r="O289" s="47"/>
      <c r="P289" s="47"/>
      <c r="Q289" s="47" t="s">
        <v>166</v>
      </c>
      <c r="R289" s="47" t="s">
        <v>167</v>
      </c>
      <c r="S289" s="47"/>
      <c r="T289" s="47"/>
      <c r="U289" s="47"/>
      <c r="V289" s="47"/>
      <c r="W289" s="47"/>
      <c r="X289" s="47"/>
      <c r="Y289" s="47"/>
      <c r="Z289" s="47"/>
      <c r="AA289" s="47"/>
      <c r="AB289" s="47"/>
      <c r="AC289" s="47" t="s">
        <v>2307</v>
      </c>
      <c r="AD289" s="47" t="s">
        <v>166</v>
      </c>
      <c r="AE289" s="47" t="s">
        <v>1</v>
      </c>
      <c r="AF289" s="47" t="s">
        <v>2284</v>
      </c>
      <c r="AG289" s="47"/>
      <c r="AH289" s="47"/>
    </row>
    <row r="290" spans="1:34" s="26" customFormat="1" ht="76.5" customHeight="1">
      <c r="A290" s="188" t="s">
        <v>1403</v>
      </c>
      <c r="B290" s="183" t="s">
        <v>1058</v>
      </c>
      <c r="C290" s="59" t="s">
        <v>1314</v>
      </c>
      <c r="D290" s="66"/>
      <c r="E290" s="66"/>
      <c r="F290" s="66"/>
      <c r="G290" s="240" t="s">
        <v>2003</v>
      </c>
      <c r="H290" s="202" t="s">
        <v>1059</v>
      </c>
      <c r="I290" s="47" t="s">
        <v>2412</v>
      </c>
      <c r="J290" s="47" t="s">
        <v>2401</v>
      </c>
      <c r="K290" s="47" t="s">
        <v>2396</v>
      </c>
      <c r="L290" s="47" t="s">
        <v>2403</v>
      </c>
      <c r="M290" s="236" t="s">
        <v>430</v>
      </c>
      <c r="N290" s="46">
        <f>COUNTIF(Table48[[#This Row],[CMMI Comprehensive Primary Care Plus (CPC+)
Version Date: CY 2017 ]:[CMS Merit-based Incentive Payment System (MIPS) - General Practice/Family Medicine, Internal Medicine, and Pediatrics
Version Date: CY 2017 ]],"*yes*")</f>
        <v>0</v>
      </c>
      <c r="O290" s="47"/>
      <c r="P290" s="47"/>
      <c r="Q290" s="47"/>
      <c r="R290" s="47"/>
      <c r="S290" s="47"/>
      <c r="T290" s="47"/>
      <c r="U290" s="47"/>
      <c r="V290" s="47"/>
      <c r="W290" s="47"/>
      <c r="X290" s="47"/>
      <c r="Y290" s="47"/>
      <c r="Z290" s="47"/>
      <c r="AA290" s="47"/>
      <c r="AB290" s="47"/>
      <c r="AC290" s="47"/>
      <c r="AD290" s="47"/>
      <c r="AE290" s="47"/>
      <c r="AF290" s="47"/>
      <c r="AG290" s="47"/>
      <c r="AH290" s="47"/>
    </row>
    <row r="291" spans="1:34" s="26" customFormat="1" ht="76.5" customHeight="1">
      <c r="A291" s="188" t="s">
        <v>1442</v>
      </c>
      <c r="B291" s="183" t="s">
        <v>1060</v>
      </c>
      <c r="C291" s="59" t="s">
        <v>1566</v>
      </c>
      <c r="D291" s="66"/>
      <c r="E291" s="66"/>
      <c r="F291" s="66"/>
      <c r="G291" s="240" t="s">
        <v>2482</v>
      </c>
      <c r="H291" s="202" t="s">
        <v>2244</v>
      </c>
      <c r="I291" s="251" t="s">
        <v>2398</v>
      </c>
      <c r="J291" s="47" t="s">
        <v>2401</v>
      </c>
      <c r="K291" s="47" t="s">
        <v>2396</v>
      </c>
      <c r="L291" s="47" t="s">
        <v>2403</v>
      </c>
      <c r="M291" s="236" t="s">
        <v>430</v>
      </c>
      <c r="N291" s="46">
        <f>COUNTIF(Table48[[#This Row],[CMMI Comprehensive Primary Care Plus (CPC+)
Version Date: CY 2017 ]:[CMS Merit-based Incentive Payment System (MIPS) - General Practice/Family Medicine, Internal Medicine, and Pediatrics
Version Date: CY 2017 ]],"*yes*")</f>
        <v>1</v>
      </c>
      <c r="O291" s="47"/>
      <c r="P291" s="47"/>
      <c r="Q291" s="47"/>
      <c r="R291" s="47"/>
      <c r="S291" s="47"/>
      <c r="T291" s="47"/>
      <c r="U291" s="47"/>
      <c r="V291" s="47"/>
      <c r="W291" s="47"/>
      <c r="X291" s="47"/>
      <c r="Y291" s="47"/>
      <c r="Z291" s="227" t="s">
        <v>2458</v>
      </c>
      <c r="AA291" s="47" t="s">
        <v>1</v>
      </c>
      <c r="AB291" s="47"/>
      <c r="AC291" s="47"/>
      <c r="AD291" s="47"/>
      <c r="AE291" s="47"/>
      <c r="AF291" s="47"/>
      <c r="AG291" s="47"/>
      <c r="AH291" s="47"/>
    </row>
    <row r="292" spans="1:34" s="26" customFormat="1" ht="76.5" customHeight="1">
      <c r="A292" s="188" t="s">
        <v>1461</v>
      </c>
      <c r="B292" s="183" t="s">
        <v>1061</v>
      </c>
      <c r="C292" s="59" t="s">
        <v>1567</v>
      </c>
      <c r="D292" s="66"/>
      <c r="E292" s="66"/>
      <c r="F292" s="66"/>
      <c r="G292" s="240" t="s">
        <v>2003</v>
      </c>
      <c r="H292" s="202" t="s">
        <v>2654</v>
      </c>
      <c r="I292" s="47" t="s">
        <v>2412</v>
      </c>
      <c r="J292" s="47" t="s">
        <v>2413</v>
      </c>
      <c r="K292" s="47" t="s">
        <v>2402</v>
      </c>
      <c r="L292" s="47" t="s">
        <v>2403</v>
      </c>
      <c r="M292" s="236" t="s">
        <v>430</v>
      </c>
      <c r="N292" s="46">
        <f>COUNTIF(Table48[[#This Row],[CMMI Comprehensive Primary Care Plus (CPC+)
Version Date: CY 2017 ]:[CMS Merit-based Incentive Payment System (MIPS) - General Practice/Family Medicine, Internal Medicine, and Pediatrics
Version Date: CY 2017 ]],"*yes*")</f>
        <v>0</v>
      </c>
      <c r="O292" s="47"/>
      <c r="P292" s="47"/>
      <c r="Q292" s="47"/>
      <c r="R292" s="47"/>
      <c r="S292" s="47"/>
      <c r="T292" s="47"/>
      <c r="U292" s="47"/>
      <c r="V292" s="47"/>
      <c r="W292" s="47"/>
      <c r="X292" s="47"/>
      <c r="Y292" s="47"/>
      <c r="Z292" s="47"/>
      <c r="AA292" s="47"/>
      <c r="AB292" s="47"/>
      <c r="AC292" s="47"/>
      <c r="AD292" s="47"/>
      <c r="AE292" s="47"/>
      <c r="AF292" s="47"/>
      <c r="AG292" s="47"/>
      <c r="AH292" s="47"/>
    </row>
    <row r="293" spans="1:34" s="26" customFormat="1" ht="76.5" customHeight="1">
      <c r="A293" s="188" t="s">
        <v>1460</v>
      </c>
      <c r="B293" s="183" t="s">
        <v>1953</v>
      </c>
      <c r="C293" s="59" t="s">
        <v>1568</v>
      </c>
      <c r="D293" s="66"/>
      <c r="E293" s="66"/>
      <c r="F293" s="66"/>
      <c r="G293" s="240" t="s">
        <v>2003</v>
      </c>
      <c r="H293" s="202" t="s">
        <v>2653</v>
      </c>
      <c r="I293" s="47" t="s">
        <v>2412</v>
      </c>
      <c r="J293" s="47" t="s">
        <v>2413</v>
      </c>
      <c r="K293" s="47" t="s">
        <v>2402</v>
      </c>
      <c r="L293" s="47" t="s">
        <v>2403</v>
      </c>
      <c r="M293" s="236" t="s">
        <v>430</v>
      </c>
      <c r="N293" s="46">
        <f>COUNTIF(Table48[[#This Row],[CMMI Comprehensive Primary Care Plus (CPC+)
Version Date: CY 2017 ]:[CMS Merit-based Incentive Payment System (MIPS) - General Practice/Family Medicine, Internal Medicine, and Pediatrics
Version Date: CY 2017 ]],"*yes*")</f>
        <v>0</v>
      </c>
      <c r="O293" s="47"/>
      <c r="P293" s="47"/>
      <c r="Q293" s="47"/>
      <c r="R293" s="47"/>
      <c r="S293" s="47"/>
      <c r="T293" s="47"/>
      <c r="U293" s="47"/>
      <c r="V293" s="47"/>
      <c r="W293" s="47"/>
      <c r="X293" s="47"/>
      <c r="Y293" s="47"/>
      <c r="Z293" s="47"/>
      <c r="AA293" s="47"/>
      <c r="AB293" s="47"/>
      <c r="AC293" s="47"/>
      <c r="AD293" s="47"/>
      <c r="AE293" s="47"/>
      <c r="AF293" s="47"/>
      <c r="AG293" s="47"/>
      <c r="AH293" s="47"/>
    </row>
    <row r="294" spans="1:34" s="26" customFormat="1" ht="76.5" customHeight="1">
      <c r="A294" s="188" t="s">
        <v>1459</v>
      </c>
      <c r="B294" s="183" t="s">
        <v>1062</v>
      </c>
      <c r="C294" s="59" t="s">
        <v>1569</v>
      </c>
      <c r="D294" s="66"/>
      <c r="E294" s="66"/>
      <c r="F294" s="66"/>
      <c r="G294" s="240" t="s">
        <v>2003</v>
      </c>
      <c r="H294" s="202" t="s">
        <v>2652</v>
      </c>
      <c r="I294" s="47" t="s">
        <v>2412</v>
      </c>
      <c r="J294" s="47" t="s">
        <v>2413</v>
      </c>
      <c r="K294" s="47" t="s">
        <v>2402</v>
      </c>
      <c r="L294" s="47" t="s">
        <v>2403</v>
      </c>
      <c r="M294" s="236" t="s">
        <v>2171</v>
      </c>
      <c r="N294" s="46">
        <f>COUNTIF(Table48[[#This Row],[CMMI Comprehensive Primary Care Plus (CPC+)
Version Date: CY 2017 ]:[CMS Merit-based Incentive Payment System (MIPS) - General Practice/Family Medicine, Internal Medicine, and Pediatrics
Version Date: CY 2017 ]],"*yes*")</f>
        <v>0</v>
      </c>
      <c r="O294" s="47"/>
      <c r="P294" s="47"/>
      <c r="Q294" s="47"/>
      <c r="R294" s="47"/>
      <c r="S294" s="47"/>
      <c r="T294" s="47"/>
      <c r="U294" s="47"/>
      <c r="V294" s="47"/>
      <c r="W294" s="47"/>
      <c r="X294" s="47"/>
      <c r="Y294" s="47"/>
      <c r="Z294" s="47"/>
      <c r="AA294" s="47"/>
      <c r="AB294" s="47"/>
      <c r="AC294" s="47"/>
      <c r="AD294" s="47"/>
      <c r="AE294" s="47"/>
      <c r="AF294" s="47"/>
      <c r="AG294" s="47"/>
      <c r="AH294" s="47"/>
    </row>
    <row r="295" spans="1:34" s="26" customFormat="1" ht="76.5" customHeight="1">
      <c r="A295" s="188" t="s">
        <v>619</v>
      </c>
      <c r="B295" s="183" t="s">
        <v>2689</v>
      </c>
      <c r="C295" s="57" t="s">
        <v>885</v>
      </c>
      <c r="D295" s="61"/>
      <c r="E295" s="61"/>
      <c r="F295" s="61"/>
      <c r="G295" s="240" t="s">
        <v>2021</v>
      </c>
      <c r="H295" s="202" t="s">
        <v>1745</v>
      </c>
      <c r="I295" s="47" t="s">
        <v>2412</v>
      </c>
      <c r="J295" s="47" t="s">
        <v>2409</v>
      </c>
      <c r="K295" s="47" t="s">
        <v>2402</v>
      </c>
      <c r="L295" s="47" t="s">
        <v>2408</v>
      </c>
      <c r="M295" s="47" t="s">
        <v>5</v>
      </c>
      <c r="N295" s="46">
        <f>COUNTIF(Table48[[#This Row],[CMMI Comprehensive Primary Care Plus (CPC+)
Version Date: CY 2017 ]:[CMS Merit-based Incentive Payment System (MIPS) - General Practice/Family Medicine, Internal Medicine, and Pediatrics
Version Date: CY 2017 ]],"*yes*")</f>
        <v>1</v>
      </c>
      <c r="O295" s="47"/>
      <c r="P295" s="47"/>
      <c r="Q295" s="47"/>
      <c r="R295" s="47"/>
      <c r="S295" s="47"/>
      <c r="T295" s="47"/>
      <c r="U295" s="47"/>
      <c r="V295" s="47"/>
      <c r="W295" s="47" t="s">
        <v>1</v>
      </c>
      <c r="X295" s="47"/>
      <c r="Y295" s="47"/>
      <c r="Z295" s="47"/>
      <c r="AA295" s="47" t="s">
        <v>1</v>
      </c>
      <c r="AB295" s="47"/>
      <c r="AC295" s="47"/>
      <c r="AD295" s="47"/>
      <c r="AE295" s="47"/>
      <c r="AF295" s="47"/>
      <c r="AG295" s="47"/>
      <c r="AH295" s="47"/>
    </row>
    <row r="296" spans="1:34" s="26" customFormat="1" ht="76.5" customHeight="1">
      <c r="A296" s="188" t="s">
        <v>620</v>
      </c>
      <c r="B296" s="183" t="s">
        <v>2690</v>
      </c>
      <c r="C296" s="57" t="s">
        <v>886</v>
      </c>
      <c r="D296" s="61"/>
      <c r="E296" s="61"/>
      <c r="F296" s="61"/>
      <c r="G296" s="240" t="s">
        <v>2021</v>
      </c>
      <c r="H296" s="202" t="s">
        <v>1746</v>
      </c>
      <c r="I296" s="47" t="s">
        <v>2412</v>
      </c>
      <c r="J296" s="47" t="s">
        <v>2409</v>
      </c>
      <c r="K296" s="47" t="s">
        <v>2402</v>
      </c>
      <c r="L296" s="47" t="s">
        <v>2408</v>
      </c>
      <c r="M296" s="47" t="s">
        <v>5</v>
      </c>
      <c r="N296" s="46">
        <f>COUNTIF(Table48[[#This Row],[CMMI Comprehensive Primary Care Plus (CPC+)
Version Date: CY 2017 ]:[CMS Merit-based Incentive Payment System (MIPS) - General Practice/Family Medicine, Internal Medicine, and Pediatrics
Version Date: CY 2017 ]],"*yes*")</f>
        <v>1</v>
      </c>
      <c r="O296" s="47"/>
      <c r="P296" s="47"/>
      <c r="Q296" s="47"/>
      <c r="R296" s="47"/>
      <c r="S296" s="47"/>
      <c r="T296" s="47"/>
      <c r="U296" s="47"/>
      <c r="V296" s="47"/>
      <c r="W296" s="47" t="s">
        <v>1</v>
      </c>
      <c r="X296" s="47"/>
      <c r="Y296" s="47"/>
      <c r="Z296" s="47"/>
      <c r="AA296" s="47"/>
      <c r="AB296" s="47"/>
      <c r="AC296" s="47"/>
      <c r="AD296" s="47"/>
      <c r="AE296" s="47"/>
      <c r="AF296" s="47"/>
      <c r="AG296" s="47"/>
      <c r="AH296" s="47"/>
    </row>
    <row r="297" spans="1:34" s="26" customFormat="1" ht="76.5" customHeight="1">
      <c r="A297" s="188" t="s">
        <v>1551</v>
      </c>
      <c r="B297" s="183" t="s">
        <v>1558</v>
      </c>
      <c r="C297" s="152" t="s">
        <v>1556</v>
      </c>
      <c r="D297" s="66"/>
      <c r="E297" s="66"/>
      <c r="F297" s="66"/>
      <c r="G297" s="223" t="s">
        <v>1557</v>
      </c>
      <c r="H297" s="202" t="s">
        <v>1831</v>
      </c>
      <c r="I297" s="47" t="s">
        <v>2430</v>
      </c>
      <c r="J297" s="47" t="s">
        <v>103</v>
      </c>
      <c r="K297" s="47" t="s">
        <v>2424</v>
      </c>
      <c r="L297" s="47" t="s">
        <v>2441</v>
      </c>
      <c r="M297" s="154" t="s">
        <v>5</v>
      </c>
      <c r="N297" s="46">
        <f>COUNTIF(Table48[[#This Row],[CMMI Comprehensive Primary Care Plus (CPC+)
Version Date: CY 2017 ]:[CMS Merit-based Incentive Payment System (MIPS) - General Practice/Family Medicine, Internal Medicine, and Pediatrics
Version Date: CY 2017 ]],"*yes*")</f>
        <v>0</v>
      </c>
      <c r="O297" s="47"/>
      <c r="P297" s="47"/>
      <c r="Q297" s="47"/>
      <c r="R297" s="47"/>
      <c r="S297" s="47"/>
      <c r="T297" s="47"/>
      <c r="U297" s="47"/>
      <c r="V297" s="47"/>
      <c r="W297" s="47"/>
      <c r="X297" s="47"/>
      <c r="Y297" s="47"/>
      <c r="Z297" s="47"/>
      <c r="AA297" s="47"/>
      <c r="AB297" s="47"/>
      <c r="AC297" s="47"/>
      <c r="AD297" s="47"/>
      <c r="AE297" s="47"/>
      <c r="AF297" s="47"/>
      <c r="AG297" s="47"/>
      <c r="AH297" s="47"/>
    </row>
    <row r="298" spans="1:34" s="26" customFormat="1" ht="76.5" customHeight="1">
      <c r="A298" s="188" t="s">
        <v>1552</v>
      </c>
      <c r="B298" s="183" t="s">
        <v>1562</v>
      </c>
      <c r="C298" s="152" t="s">
        <v>1559</v>
      </c>
      <c r="D298" s="66"/>
      <c r="E298" s="66"/>
      <c r="F298" s="66"/>
      <c r="G298" s="223" t="s">
        <v>1557</v>
      </c>
      <c r="H298" s="202" t="s">
        <v>1832</v>
      </c>
      <c r="I298" s="47" t="s">
        <v>2430</v>
      </c>
      <c r="J298" s="47" t="s">
        <v>103</v>
      </c>
      <c r="K298" s="47" t="s">
        <v>2424</v>
      </c>
      <c r="L298" s="47" t="s">
        <v>2441</v>
      </c>
      <c r="M298" s="154" t="s">
        <v>5</v>
      </c>
      <c r="N298" s="46">
        <f>COUNTIF(Table48[[#This Row],[CMMI Comprehensive Primary Care Plus (CPC+)
Version Date: CY 2017 ]:[CMS Merit-based Incentive Payment System (MIPS) - General Practice/Family Medicine, Internal Medicine, and Pediatrics
Version Date: CY 2017 ]],"*yes*")</f>
        <v>1</v>
      </c>
      <c r="O298" s="47"/>
      <c r="P298" s="47" t="s">
        <v>1</v>
      </c>
      <c r="Q298" s="47"/>
      <c r="R298" s="47"/>
      <c r="S298" s="47"/>
      <c r="T298" s="47"/>
      <c r="U298" s="47"/>
      <c r="V298" s="47"/>
      <c r="W298" s="47"/>
      <c r="X298" s="47"/>
      <c r="Y298" s="47"/>
      <c r="Z298" s="47"/>
      <c r="AA298" s="47"/>
      <c r="AB298" s="47"/>
      <c r="AC298" s="47"/>
      <c r="AD298" s="47"/>
      <c r="AE298" s="47"/>
      <c r="AF298" s="47"/>
      <c r="AG298" s="47"/>
      <c r="AH298" s="47"/>
    </row>
    <row r="299" spans="1:34" s="26" customFormat="1" ht="76.5" customHeight="1">
      <c r="A299" s="188" t="s">
        <v>1616</v>
      </c>
      <c r="B299" s="183" t="s">
        <v>2750</v>
      </c>
      <c r="C299" s="224" t="s">
        <v>1644</v>
      </c>
      <c r="D299" s="66"/>
      <c r="E299" s="66"/>
      <c r="F299" s="66"/>
      <c r="G299" s="223" t="s">
        <v>261</v>
      </c>
      <c r="H299" s="202" t="s">
        <v>1622</v>
      </c>
      <c r="I299" s="47" t="s">
        <v>2412</v>
      </c>
      <c r="J299" s="47" t="s">
        <v>2407</v>
      </c>
      <c r="K299" s="47" t="s">
        <v>2396</v>
      </c>
      <c r="L299" s="47" t="s">
        <v>2403</v>
      </c>
      <c r="M299" s="227" t="s">
        <v>430</v>
      </c>
      <c r="N299" s="46">
        <f>COUNTIF(Table48[[#This Row],[CMMI Comprehensive Primary Care Plus (CPC+)
Version Date: CY 2017 ]:[CMS Merit-based Incentive Payment System (MIPS) - General Practice/Family Medicine, Internal Medicine, and Pediatrics
Version Date: CY 2017 ]],"*yes*")</f>
        <v>0</v>
      </c>
      <c r="O299" s="47"/>
      <c r="P299" s="47"/>
      <c r="Q299" s="47"/>
      <c r="R299" s="47"/>
      <c r="S299" s="47"/>
      <c r="T299" s="47"/>
      <c r="U299" s="47"/>
      <c r="V299" s="47"/>
      <c r="W299" s="47"/>
      <c r="X299" s="47"/>
      <c r="Y299" s="47"/>
      <c r="Z299" s="47"/>
      <c r="AA299" s="47"/>
      <c r="AB299" s="47" t="s">
        <v>2556</v>
      </c>
      <c r="AC299" s="47"/>
      <c r="AD299" s="47"/>
      <c r="AE299" s="47"/>
      <c r="AF299" s="47"/>
      <c r="AG299" s="47"/>
      <c r="AH299" s="47"/>
    </row>
    <row r="300" spans="1:34" s="26" customFormat="1" ht="76.5" customHeight="1">
      <c r="A300" s="188" t="s">
        <v>621</v>
      </c>
      <c r="B300" s="183" t="s">
        <v>2691</v>
      </c>
      <c r="C300" s="57" t="s">
        <v>887</v>
      </c>
      <c r="D300" s="61"/>
      <c r="E300" s="61"/>
      <c r="F300" s="61"/>
      <c r="G300" s="240" t="s">
        <v>2021</v>
      </c>
      <c r="H300" s="202" t="s">
        <v>1747</v>
      </c>
      <c r="I300" s="47" t="s">
        <v>2412</v>
      </c>
      <c r="J300" s="47" t="s">
        <v>2407</v>
      </c>
      <c r="K300" s="47" t="s">
        <v>2396</v>
      </c>
      <c r="L300" s="47" t="s">
        <v>2403</v>
      </c>
      <c r="M300" s="47" t="s">
        <v>430</v>
      </c>
      <c r="N300" s="46">
        <f>COUNTIF(Table48[[#This Row],[CMMI Comprehensive Primary Care Plus (CPC+)
Version Date: CY 2017 ]:[CMS Merit-based Incentive Payment System (MIPS) - General Practice/Family Medicine, Internal Medicine, and Pediatrics
Version Date: CY 2017 ]],"*yes*")</f>
        <v>0</v>
      </c>
      <c r="O300" s="47"/>
      <c r="P300" s="47"/>
      <c r="Q300" s="47"/>
      <c r="R300" s="47"/>
      <c r="S300" s="47"/>
      <c r="T300" s="47"/>
      <c r="U300" s="47"/>
      <c r="V300" s="47"/>
      <c r="W300" s="47"/>
      <c r="X300" s="47"/>
      <c r="Y300" s="47"/>
      <c r="Z300" s="47"/>
      <c r="AA300" s="47"/>
      <c r="AB300" s="47" t="s">
        <v>2080</v>
      </c>
      <c r="AC300" s="47"/>
      <c r="AD300" s="47"/>
      <c r="AE300" s="47"/>
      <c r="AF300" s="47"/>
      <c r="AG300" s="47"/>
      <c r="AH300" s="47"/>
    </row>
    <row r="301" spans="1:34" s="26" customFormat="1" ht="76.5" customHeight="1">
      <c r="A301" s="188" t="s">
        <v>1617</v>
      </c>
      <c r="B301" s="183" t="s">
        <v>2752</v>
      </c>
      <c r="C301" s="190" t="s">
        <v>1649</v>
      </c>
      <c r="D301" s="66"/>
      <c r="E301" s="66"/>
      <c r="F301" s="66"/>
      <c r="G301" s="223" t="s">
        <v>261</v>
      </c>
      <c r="H301" s="202" t="s">
        <v>1623</v>
      </c>
      <c r="I301" s="47" t="s">
        <v>2412</v>
      </c>
      <c r="J301" s="47" t="s">
        <v>2407</v>
      </c>
      <c r="K301" s="47" t="s">
        <v>2396</v>
      </c>
      <c r="L301" s="47" t="s">
        <v>2403</v>
      </c>
      <c r="M301" s="227" t="s">
        <v>430</v>
      </c>
      <c r="N301" s="46">
        <f>COUNTIF(Table48[[#This Row],[CMMI Comprehensive Primary Care Plus (CPC+)
Version Date: CY 2017 ]:[CMS Merit-based Incentive Payment System (MIPS) - General Practice/Family Medicine, Internal Medicine, and Pediatrics
Version Date: CY 2017 ]],"*yes*")</f>
        <v>0</v>
      </c>
      <c r="O301" s="47"/>
      <c r="P301" s="47"/>
      <c r="Q301" s="47"/>
      <c r="R301" s="47"/>
      <c r="S301" s="47"/>
      <c r="T301" s="47"/>
      <c r="U301" s="47"/>
      <c r="V301" s="47"/>
      <c r="W301" s="47"/>
      <c r="X301" s="47"/>
      <c r="Y301" s="47"/>
      <c r="Z301" s="47"/>
      <c r="AA301" s="47"/>
      <c r="AB301" s="47" t="s">
        <v>2557</v>
      </c>
      <c r="AC301" s="47"/>
      <c r="AD301" s="47"/>
      <c r="AE301" s="47"/>
      <c r="AF301" s="47"/>
      <c r="AG301" s="47"/>
      <c r="AH301" s="47"/>
    </row>
    <row r="302" spans="1:34" s="26" customFormat="1" ht="76.5" customHeight="1">
      <c r="A302" s="188" t="s">
        <v>1618</v>
      </c>
      <c r="B302" s="183" t="s">
        <v>2751</v>
      </c>
      <c r="C302" s="190" t="s">
        <v>1648</v>
      </c>
      <c r="D302" s="66"/>
      <c r="E302" s="66"/>
      <c r="F302" s="66"/>
      <c r="G302" s="223" t="s">
        <v>261</v>
      </c>
      <c r="H302" s="202" t="s">
        <v>1624</v>
      </c>
      <c r="I302" s="47" t="s">
        <v>2412</v>
      </c>
      <c r="J302" s="47" t="s">
        <v>2407</v>
      </c>
      <c r="K302" s="47" t="s">
        <v>2396</v>
      </c>
      <c r="L302" s="47" t="s">
        <v>2403</v>
      </c>
      <c r="M302" s="227" t="s">
        <v>430</v>
      </c>
      <c r="N302" s="46">
        <f>COUNTIF(Table48[[#This Row],[CMMI Comprehensive Primary Care Plus (CPC+)
Version Date: CY 2017 ]:[CMS Merit-based Incentive Payment System (MIPS) - General Practice/Family Medicine, Internal Medicine, and Pediatrics
Version Date: CY 2017 ]],"*yes*")</f>
        <v>0</v>
      </c>
      <c r="O302" s="47"/>
      <c r="P302" s="47"/>
      <c r="Q302" s="47"/>
      <c r="R302" s="47"/>
      <c r="S302" s="47"/>
      <c r="T302" s="47"/>
      <c r="U302" s="47"/>
      <c r="V302" s="47"/>
      <c r="W302" s="47"/>
      <c r="X302" s="47"/>
      <c r="Y302" s="47"/>
      <c r="Z302" s="47"/>
      <c r="AA302" s="47"/>
      <c r="AB302" s="47" t="s">
        <v>2558</v>
      </c>
      <c r="AC302" s="47"/>
      <c r="AD302" s="47"/>
      <c r="AE302" s="47"/>
      <c r="AF302" s="47"/>
      <c r="AG302" s="47"/>
      <c r="AH302" s="47"/>
    </row>
    <row r="303" spans="1:34" s="26" customFormat="1" ht="76.5" customHeight="1">
      <c r="A303" s="188" t="s">
        <v>622</v>
      </c>
      <c r="B303" s="183" t="s">
        <v>343</v>
      </c>
      <c r="C303" s="57" t="s">
        <v>2422</v>
      </c>
      <c r="D303" s="61"/>
      <c r="E303" s="61"/>
      <c r="F303" s="61"/>
      <c r="G303" s="240" t="s">
        <v>2021</v>
      </c>
      <c r="H303" s="202" t="s">
        <v>1748</v>
      </c>
      <c r="I303" s="47" t="s">
        <v>2412</v>
      </c>
      <c r="J303" s="47" t="s">
        <v>2395</v>
      </c>
      <c r="K303" s="47" t="s">
        <v>2396</v>
      </c>
      <c r="L303" s="47" t="s">
        <v>2441</v>
      </c>
      <c r="M303" s="47" t="s">
        <v>430</v>
      </c>
      <c r="N303" s="46">
        <f>COUNTIF(Table48[[#This Row],[CMMI Comprehensive Primary Care Plus (CPC+)
Version Date: CY 2017 ]:[CMS Merit-based Incentive Payment System (MIPS) - General Practice/Family Medicine, Internal Medicine, and Pediatrics
Version Date: CY 2017 ]],"*yes*")</f>
        <v>2</v>
      </c>
      <c r="O303" s="47"/>
      <c r="P303" s="47"/>
      <c r="Q303" s="47"/>
      <c r="R303" s="47"/>
      <c r="S303" s="47"/>
      <c r="T303" s="47"/>
      <c r="U303" s="47"/>
      <c r="V303" s="47" t="s">
        <v>2086</v>
      </c>
      <c r="W303" s="47" t="s">
        <v>1</v>
      </c>
      <c r="X303" s="47"/>
      <c r="Y303" s="47"/>
      <c r="Z303" s="47"/>
      <c r="AA303" s="47"/>
      <c r="AB303" s="47" t="s">
        <v>2553</v>
      </c>
      <c r="AC303" s="47"/>
      <c r="AD303" s="47"/>
      <c r="AE303" s="47"/>
      <c r="AF303" s="47"/>
      <c r="AG303" s="47"/>
      <c r="AH303" s="47"/>
    </row>
    <row r="304" spans="1:34" s="26" customFormat="1" ht="76.5" customHeight="1">
      <c r="A304" s="188" t="s">
        <v>1619</v>
      </c>
      <c r="B304" s="183" t="s">
        <v>2753</v>
      </c>
      <c r="C304" s="224" t="s">
        <v>1647</v>
      </c>
      <c r="D304" s="66"/>
      <c r="E304" s="66"/>
      <c r="F304" s="66"/>
      <c r="G304" s="223" t="s">
        <v>261</v>
      </c>
      <c r="H304" s="202" t="s">
        <v>1625</v>
      </c>
      <c r="I304" s="47" t="s">
        <v>2412</v>
      </c>
      <c r="J304" s="47" t="s">
        <v>2399</v>
      </c>
      <c r="K304" s="47" t="s">
        <v>2396</v>
      </c>
      <c r="L304" s="47" t="s">
        <v>2403</v>
      </c>
      <c r="M304" s="227" t="s">
        <v>430</v>
      </c>
      <c r="N304" s="46">
        <f>COUNTIF(Table48[[#This Row],[CMMI Comprehensive Primary Care Plus (CPC+)
Version Date: CY 2017 ]:[CMS Merit-based Incentive Payment System (MIPS) - General Practice/Family Medicine, Internal Medicine, and Pediatrics
Version Date: CY 2017 ]],"*yes*")</f>
        <v>1</v>
      </c>
      <c r="O304" s="47"/>
      <c r="P304" s="47"/>
      <c r="Q304" s="47"/>
      <c r="R304" s="47"/>
      <c r="S304" s="47"/>
      <c r="T304" s="47"/>
      <c r="U304" s="47"/>
      <c r="V304" s="47"/>
      <c r="W304" s="47" t="s">
        <v>1</v>
      </c>
      <c r="X304" s="47"/>
      <c r="Y304" s="47"/>
      <c r="Z304" s="47"/>
      <c r="AA304" s="47"/>
      <c r="AB304" s="47" t="s">
        <v>2559</v>
      </c>
      <c r="AC304" s="47"/>
      <c r="AD304" s="47"/>
      <c r="AE304" s="47"/>
      <c r="AF304" s="47"/>
      <c r="AG304" s="47"/>
      <c r="AH304" s="47"/>
    </row>
    <row r="305" spans="1:34" s="26" customFormat="1" ht="76.5" customHeight="1">
      <c r="A305" s="188" t="s">
        <v>1620</v>
      </c>
      <c r="B305" s="183" t="s">
        <v>2754</v>
      </c>
      <c r="C305" s="59" t="s">
        <v>1627</v>
      </c>
      <c r="D305" s="66"/>
      <c r="E305" s="66"/>
      <c r="F305" s="66"/>
      <c r="G305" s="223" t="s">
        <v>261</v>
      </c>
      <c r="H305" s="202" t="s">
        <v>1626</v>
      </c>
      <c r="I305" s="47" t="s">
        <v>2412</v>
      </c>
      <c r="J305" s="47" t="s">
        <v>2399</v>
      </c>
      <c r="K305" s="47" t="s">
        <v>2396</v>
      </c>
      <c r="L305" s="47" t="s">
        <v>2403</v>
      </c>
      <c r="M305" s="227" t="s">
        <v>430</v>
      </c>
      <c r="N305" s="46">
        <f>COUNTIF(Table48[[#This Row],[CMMI Comprehensive Primary Care Plus (CPC+)
Version Date: CY 2017 ]:[CMS Merit-based Incentive Payment System (MIPS) - General Practice/Family Medicine, Internal Medicine, and Pediatrics
Version Date: CY 2017 ]],"*yes*")</f>
        <v>0</v>
      </c>
      <c r="O305" s="47"/>
      <c r="P305" s="47"/>
      <c r="Q305" s="47"/>
      <c r="R305" s="47"/>
      <c r="S305" s="47"/>
      <c r="T305" s="47"/>
      <c r="U305" s="47"/>
      <c r="V305" s="47"/>
      <c r="W305" s="47"/>
      <c r="X305" s="47"/>
      <c r="Y305" s="47"/>
      <c r="Z305" s="47"/>
      <c r="AA305" s="47"/>
      <c r="AB305" s="47" t="s">
        <v>2560</v>
      </c>
      <c r="AC305" s="47"/>
      <c r="AD305" s="47"/>
      <c r="AE305" s="47"/>
      <c r="AF305" s="47"/>
      <c r="AG305" s="47"/>
      <c r="AH305" s="47"/>
    </row>
    <row r="306" spans="1:34" s="26" customFormat="1" ht="76.5" customHeight="1">
      <c r="A306" s="189" t="s">
        <v>1628</v>
      </c>
      <c r="B306" s="183" t="s">
        <v>2755</v>
      </c>
      <c r="C306" s="59" t="s">
        <v>1629</v>
      </c>
      <c r="D306" s="66"/>
      <c r="E306" s="66"/>
      <c r="F306" s="66"/>
      <c r="G306" s="223" t="s">
        <v>261</v>
      </c>
      <c r="H306" s="202" t="s">
        <v>1630</v>
      </c>
      <c r="I306" s="47" t="s">
        <v>2412</v>
      </c>
      <c r="J306" s="47" t="s">
        <v>2399</v>
      </c>
      <c r="K306" s="47" t="s">
        <v>2396</v>
      </c>
      <c r="L306" s="47" t="s">
        <v>2403</v>
      </c>
      <c r="M306" s="227" t="s">
        <v>430</v>
      </c>
      <c r="N306" s="46">
        <f>COUNTIF(Table48[[#This Row],[CMMI Comprehensive Primary Care Plus (CPC+)
Version Date: CY 2017 ]:[CMS Merit-based Incentive Payment System (MIPS) - General Practice/Family Medicine, Internal Medicine, and Pediatrics
Version Date: CY 2017 ]],"*yes*")</f>
        <v>0</v>
      </c>
      <c r="O306" s="47"/>
      <c r="P306" s="47"/>
      <c r="Q306" s="47"/>
      <c r="R306" s="47"/>
      <c r="S306" s="47"/>
      <c r="T306" s="47"/>
      <c r="U306" s="47"/>
      <c r="V306" s="47"/>
      <c r="W306" s="47"/>
      <c r="X306" s="47"/>
      <c r="Y306" s="47"/>
      <c r="Z306" s="47"/>
      <c r="AA306" s="47"/>
      <c r="AB306" s="47" t="s">
        <v>2561</v>
      </c>
      <c r="AC306" s="47"/>
      <c r="AD306" s="47"/>
      <c r="AE306" s="47"/>
      <c r="AF306" s="47" t="s">
        <v>2278</v>
      </c>
      <c r="AG306" s="47"/>
      <c r="AH306" s="47"/>
    </row>
    <row r="307" spans="1:34" s="26" customFormat="1" ht="76.5" customHeight="1">
      <c r="A307" s="189" t="s">
        <v>1444</v>
      </c>
      <c r="B307" s="183" t="s">
        <v>1063</v>
      </c>
      <c r="C307" s="59" t="s">
        <v>1570</v>
      </c>
      <c r="D307" s="66"/>
      <c r="E307" s="66"/>
      <c r="F307" s="66"/>
      <c r="G307" s="240" t="s">
        <v>2039</v>
      </c>
      <c r="H307" s="202" t="s">
        <v>1064</v>
      </c>
      <c r="I307" s="47" t="s">
        <v>2398</v>
      </c>
      <c r="J307" s="47" t="s">
        <v>2418</v>
      </c>
      <c r="K307" s="47" t="s">
        <v>2402</v>
      </c>
      <c r="L307" s="47" t="s">
        <v>2397</v>
      </c>
      <c r="M307" s="236" t="s">
        <v>2171</v>
      </c>
      <c r="N307" s="46">
        <f>COUNTIF(Table48[[#This Row],[CMMI Comprehensive Primary Care Plus (CPC+)
Version Date: CY 2017 ]:[CMS Merit-based Incentive Payment System (MIPS) - General Practice/Family Medicine, Internal Medicine, and Pediatrics
Version Date: CY 2017 ]],"*yes*")</f>
        <v>0</v>
      </c>
      <c r="O307" s="47"/>
      <c r="P307" s="47"/>
      <c r="Q307" s="47"/>
      <c r="R307" s="47"/>
      <c r="S307" s="47"/>
      <c r="T307" s="47"/>
      <c r="U307" s="47"/>
      <c r="V307" s="47"/>
      <c r="W307" s="47"/>
      <c r="X307" s="47"/>
      <c r="Y307" s="47"/>
      <c r="Z307" s="47"/>
      <c r="AA307" s="47"/>
      <c r="AB307" s="47"/>
      <c r="AC307" s="47"/>
      <c r="AD307" s="47"/>
      <c r="AE307" s="47"/>
      <c r="AF307" s="47"/>
      <c r="AG307" s="47"/>
      <c r="AH307" s="47"/>
    </row>
    <row r="308" spans="1:34" s="26" customFormat="1" ht="76.5" customHeight="1">
      <c r="A308" s="189" t="s">
        <v>1352</v>
      </c>
      <c r="B308" s="183" t="s">
        <v>1065</v>
      </c>
      <c r="C308" s="184" t="s">
        <v>1571</v>
      </c>
      <c r="D308" s="66"/>
      <c r="E308" s="66"/>
      <c r="F308" s="66"/>
      <c r="G308" s="240" t="s">
        <v>2039</v>
      </c>
      <c r="H308" s="202" t="s">
        <v>1066</v>
      </c>
      <c r="I308" s="47" t="s">
        <v>2398</v>
      </c>
      <c r="J308" s="47" t="s">
        <v>2418</v>
      </c>
      <c r="K308" s="47" t="s">
        <v>2396</v>
      </c>
      <c r="L308" s="47" t="s">
        <v>2403</v>
      </c>
      <c r="M308" s="236" t="s">
        <v>2171</v>
      </c>
      <c r="N308" s="46">
        <f>COUNTIF(Table48[[#This Row],[CMMI Comprehensive Primary Care Plus (CPC+)
Version Date: CY 2017 ]:[CMS Merit-based Incentive Payment System (MIPS) - General Practice/Family Medicine, Internal Medicine, and Pediatrics
Version Date: CY 2017 ]],"*yes*")</f>
        <v>0</v>
      </c>
      <c r="O308" s="47"/>
      <c r="P308" s="47"/>
      <c r="Q308" s="47"/>
      <c r="R308" s="47"/>
      <c r="S308" s="47"/>
      <c r="T308" s="47"/>
      <c r="U308" s="47"/>
      <c r="V308" s="47"/>
      <c r="W308" s="47"/>
      <c r="X308" s="47"/>
      <c r="Y308" s="47"/>
      <c r="Z308" s="47"/>
      <c r="AA308" s="47"/>
      <c r="AB308" s="47"/>
      <c r="AC308" s="47"/>
      <c r="AD308" s="47"/>
      <c r="AE308" s="47"/>
      <c r="AF308" s="47"/>
      <c r="AG308" s="47"/>
      <c r="AH308" s="47"/>
    </row>
    <row r="309" spans="1:34" s="26" customFormat="1" ht="76.5" customHeight="1">
      <c r="A309" s="189" t="s">
        <v>623</v>
      </c>
      <c r="B309" s="183" t="s">
        <v>2692</v>
      </c>
      <c r="C309" s="185" t="s">
        <v>888</v>
      </c>
      <c r="D309" s="61"/>
      <c r="E309" s="61"/>
      <c r="F309" s="61"/>
      <c r="G309" s="240" t="s">
        <v>2501</v>
      </c>
      <c r="H309" s="202" t="s">
        <v>1749</v>
      </c>
      <c r="I309" s="47" t="s">
        <v>2412</v>
      </c>
      <c r="J309" s="47" t="s">
        <v>2413</v>
      </c>
      <c r="K309" s="47" t="s">
        <v>2402</v>
      </c>
      <c r="L309" s="47" t="s">
        <v>2441</v>
      </c>
      <c r="M309" s="47" t="s">
        <v>430</v>
      </c>
      <c r="N309" s="46">
        <f>COUNTIF(Table48[[#This Row],[CMMI Comprehensive Primary Care Plus (CPC+)
Version Date: CY 2017 ]:[CMS Merit-based Incentive Payment System (MIPS) - General Practice/Family Medicine, Internal Medicine, and Pediatrics
Version Date: CY 2017 ]],"*yes*")</f>
        <v>2</v>
      </c>
      <c r="O309" s="47"/>
      <c r="P309" s="47"/>
      <c r="Q309" s="47"/>
      <c r="R309" s="47"/>
      <c r="S309" s="47"/>
      <c r="T309" s="47"/>
      <c r="U309" s="47"/>
      <c r="V309" s="47" t="s">
        <v>2087</v>
      </c>
      <c r="W309" s="47" t="s">
        <v>1</v>
      </c>
      <c r="X309" s="47"/>
      <c r="Y309" s="47"/>
      <c r="Z309" s="47"/>
      <c r="AA309" s="47"/>
      <c r="AB309" s="47"/>
      <c r="AC309" s="47"/>
      <c r="AD309" s="47"/>
      <c r="AE309" s="47"/>
      <c r="AF309" s="47" t="s">
        <v>2278</v>
      </c>
      <c r="AG309" s="47"/>
      <c r="AH309" s="47"/>
    </row>
    <row r="310" spans="1:34" s="26" customFormat="1" ht="76.5" customHeight="1">
      <c r="A310" s="189" t="s">
        <v>624</v>
      </c>
      <c r="B310" s="183" t="s">
        <v>2693</v>
      </c>
      <c r="C310" s="185" t="s">
        <v>889</v>
      </c>
      <c r="D310" s="61"/>
      <c r="E310" s="61"/>
      <c r="F310" s="61"/>
      <c r="G310" s="240" t="s">
        <v>2501</v>
      </c>
      <c r="H310" s="202" t="s">
        <v>1750</v>
      </c>
      <c r="I310" s="47" t="s">
        <v>2412</v>
      </c>
      <c r="J310" s="47" t="s">
        <v>2413</v>
      </c>
      <c r="K310" s="47" t="s">
        <v>2402</v>
      </c>
      <c r="L310" s="47" t="s">
        <v>2441</v>
      </c>
      <c r="M310" s="47" t="s">
        <v>430</v>
      </c>
      <c r="N310" s="46">
        <f>COUNTIF(Table48[[#This Row],[CMMI Comprehensive Primary Care Plus (CPC+)
Version Date: CY 2017 ]:[CMS Merit-based Incentive Payment System (MIPS) - General Practice/Family Medicine, Internal Medicine, and Pediatrics
Version Date: CY 2017 ]],"*yes*")</f>
        <v>2</v>
      </c>
      <c r="O310" s="47"/>
      <c r="P310" s="47"/>
      <c r="Q310" s="47"/>
      <c r="R310" s="47"/>
      <c r="S310" s="47"/>
      <c r="T310" s="47"/>
      <c r="U310" s="47"/>
      <c r="V310" s="47" t="s">
        <v>2087</v>
      </c>
      <c r="W310" s="47" t="s">
        <v>1</v>
      </c>
      <c r="X310" s="47"/>
      <c r="Y310" s="47"/>
      <c r="Z310" s="47"/>
      <c r="AA310" s="47"/>
      <c r="AB310" s="47"/>
      <c r="AC310" s="47"/>
      <c r="AD310" s="47"/>
      <c r="AE310" s="47"/>
      <c r="AF310" s="47" t="s">
        <v>2278</v>
      </c>
      <c r="AG310" s="47"/>
      <c r="AH310" s="47"/>
    </row>
    <row r="311" spans="1:34" s="26" customFormat="1" ht="76.5" customHeight="1">
      <c r="A311" s="189" t="s">
        <v>1983</v>
      </c>
      <c r="B311" s="183" t="s">
        <v>2366</v>
      </c>
      <c r="C311" s="184" t="s">
        <v>2367</v>
      </c>
      <c r="D311" s="66"/>
      <c r="E311" s="61"/>
      <c r="F311" s="61"/>
      <c r="G311" s="223" t="s">
        <v>261</v>
      </c>
      <c r="H311" s="202" t="s">
        <v>2365</v>
      </c>
      <c r="I311" s="47" t="s">
        <v>2412</v>
      </c>
      <c r="J311" s="47" t="s">
        <v>2413</v>
      </c>
      <c r="K311" s="47" t="s">
        <v>2402</v>
      </c>
      <c r="L311" s="47" t="s">
        <v>2397</v>
      </c>
      <c r="M311" s="47" t="s">
        <v>5</v>
      </c>
      <c r="N311" s="46">
        <f>COUNTIF(Table48[[#This Row],[CMMI Comprehensive Primary Care Plus (CPC+)
Version Date: CY 2017 ]:[CMS Merit-based Incentive Payment System (MIPS) - General Practice/Family Medicine, Internal Medicine, and Pediatrics
Version Date: CY 2017 ]],"*yes*")</f>
        <v>0</v>
      </c>
      <c r="O311" s="47"/>
      <c r="P311" s="47"/>
      <c r="Q311" s="47"/>
      <c r="R311" s="47"/>
      <c r="S311" s="47"/>
      <c r="T311" s="47"/>
      <c r="U311" s="47"/>
      <c r="V311" s="47"/>
      <c r="W311" s="47"/>
      <c r="X311" s="47"/>
      <c r="Y311" s="47"/>
      <c r="Z311" s="47"/>
      <c r="AA311" s="47"/>
      <c r="AB311" s="47" t="s">
        <v>2562</v>
      </c>
      <c r="AC311" s="47"/>
      <c r="AD311" s="47"/>
      <c r="AE311" s="47"/>
      <c r="AF311" s="47"/>
      <c r="AG311" s="47"/>
      <c r="AH311" s="47"/>
    </row>
    <row r="312" spans="1:34" s="26" customFormat="1" ht="76.5" customHeight="1">
      <c r="A312" s="189" t="s">
        <v>625</v>
      </c>
      <c r="B312" s="183" t="s">
        <v>406</v>
      </c>
      <c r="C312" s="185" t="s">
        <v>168</v>
      </c>
      <c r="D312" s="61"/>
      <c r="E312" s="61" t="s">
        <v>405</v>
      </c>
      <c r="F312" s="61"/>
      <c r="G312" s="240" t="s">
        <v>2502</v>
      </c>
      <c r="H312" s="202" t="s">
        <v>1751</v>
      </c>
      <c r="I312" s="47" t="s">
        <v>2412</v>
      </c>
      <c r="J312" s="47" t="s">
        <v>2413</v>
      </c>
      <c r="K312" s="47" t="s">
        <v>2402</v>
      </c>
      <c r="L312" s="47" t="s">
        <v>2403</v>
      </c>
      <c r="M312" s="47" t="s">
        <v>5</v>
      </c>
      <c r="N312" s="46">
        <f>COUNTIF(Table48[[#This Row],[CMMI Comprehensive Primary Care Plus (CPC+)
Version Date: CY 2017 ]:[CMS Merit-based Incentive Payment System (MIPS) - General Practice/Family Medicine, Internal Medicine, and Pediatrics
Version Date: CY 2017 ]],"*yes*")</f>
        <v>4</v>
      </c>
      <c r="O312" s="47"/>
      <c r="P312" s="47" t="s">
        <v>1</v>
      </c>
      <c r="Q312" s="47"/>
      <c r="R312" s="47" t="s">
        <v>1</v>
      </c>
      <c r="S312" s="47"/>
      <c r="T312" s="47"/>
      <c r="U312" s="47" t="s">
        <v>1</v>
      </c>
      <c r="V312" s="47"/>
      <c r="W312" s="47"/>
      <c r="X312" s="47" t="s">
        <v>2874</v>
      </c>
      <c r="Y312" s="47"/>
      <c r="Z312" s="47"/>
      <c r="AA312" s="47"/>
      <c r="AB312" s="47"/>
      <c r="AC312" s="47" t="s">
        <v>2306</v>
      </c>
      <c r="AD312" s="47"/>
      <c r="AE312" s="47" t="s">
        <v>1</v>
      </c>
      <c r="AF312" s="47" t="s">
        <v>2283</v>
      </c>
      <c r="AG312" s="47" t="s">
        <v>2272</v>
      </c>
      <c r="AH312" s="47" t="s">
        <v>1</v>
      </c>
    </row>
    <row r="313" spans="1:34" s="26" customFormat="1" ht="76.5" customHeight="1">
      <c r="A313" s="189" t="s">
        <v>626</v>
      </c>
      <c r="B313" s="183" t="s">
        <v>344</v>
      </c>
      <c r="C313" s="185" t="s">
        <v>890</v>
      </c>
      <c r="D313" s="61"/>
      <c r="E313" s="61"/>
      <c r="F313" s="61"/>
      <c r="G313" s="240" t="s">
        <v>2021</v>
      </c>
      <c r="H313" s="202" t="s">
        <v>1752</v>
      </c>
      <c r="I313" s="47" t="s">
        <v>2412</v>
      </c>
      <c r="J313" s="47" t="s">
        <v>2413</v>
      </c>
      <c r="K313" s="47" t="s">
        <v>2402</v>
      </c>
      <c r="L313" s="47" t="s">
        <v>2403</v>
      </c>
      <c r="M313" s="47" t="s">
        <v>5</v>
      </c>
      <c r="N313" s="46">
        <f>COUNTIF(Table48[[#This Row],[CMMI Comprehensive Primary Care Plus (CPC+)
Version Date: CY 2017 ]:[CMS Merit-based Incentive Payment System (MIPS) - General Practice/Family Medicine, Internal Medicine, and Pediatrics
Version Date: CY 2017 ]],"*yes*")</f>
        <v>2</v>
      </c>
      <c r="O313" s="47"/>
      <c r="P313" s="47"/>
      <c r="Q313" s="47"/>
      <c r="R313" s="47"/>
      <c r="S313" s="47"/>
      <c r="T313" s="47"/>
      <c r="U313" s="47"/>
      <c r="V313" s="47"/>
      <c r="W313" s="47" t="s">
        <v>1</v>
      </c>
      <c r="X313" s="47"/>
      <c r="Y313" s="47" t="s">
        <v>1884</v>
      </c>
      <c r="Z313" s="47"/>
      <c r="AA313" s="47" t="s">
        <v>1</v>
      </c>
      <c r="AB313" s="47"/>
      <c r="AC313" s="47"/>
      <c r="AD313" s="47"/>
      <c r="AE313" s="47"/>
      <c r="AF313" s="47" t="s">
        <v>2278</v>
      </c>
      <c r="AG313" s="47"/>
      <c r="AH313" s="47"/>
    </row>
    <row r="314" spans="1:34" s="26" customFormat="1" ht="76.5" customHeight="1">
      <c r="A314" s="189" t="s">
        <v>627</v>
      </c>
      <c r="B314" s="183" t="s">
        <v>408</v>
      </c>
      <c r="C314" s="185" t="s">
        <v>11</v>
      </c>
      <c r="D314" s="61" t="s">
        <v>359</v>
      </c>
      <c r="E314" s="61" t="s">
        <v>407</v>
      </c>
      <c r="F314" s="61"/>
      <c r="G314" s="240" t="s">
        <v>2502</v>
      </c>
      <c r="H314" s="202" t="s">
        <v>2791</v>
      </c>
      <c r="I314" s="227" t="s">
        <v>2461</v>
      </c>
      <c r="J314" s="47" t="s">
        <v>2407</v>
      </c>
      <c r="K314" s="47" t="s">
        <v>2396</v>
      </c>
      <c r="L314" s="47" t="s">
        <v>2441</v>
      </c>
      <c r="M314" s="47" t="s">
        <v>5</v>
      </c>
      <c r="N314" s="46">
        <f>COUNTIF(Table48[[#This Row],[CMMI Comprehensive Primary Care Plus (CPC+)
Version Date: CY 2017 ]:[CMS Merit-based Incentive Payment System (MIPS) - General Practice/Family Medicine, Internal Medicine, and Pediatrics
Version Date: CY 2017 ]],"*yes*")</f>
        <v>3</v>
      </c>
      <c r="O314" s="47"/>
      <c r="P314" s="47"/>
      <c r="Q314" s="47" t="s">
        <v>1</v>
      </c>
      <c r="R314" s="47"/>
      <c r="S314" s="47" t="s">
        <v>1</v>
      </c>
      <c r="T314" s="47"/>
      <c r="U314" s="47"/>
      <c r="V314" s="47"/>
      <c r="W314" s="47"/>
      <c r="X314" s="47"/>
      <c r="Y314" s="47"/>
      <c r="Z314" s="227" t="s">
        <v>2466</v>
      </c>
      <c r="AA314" s="47"/>
      <c r="AB314" s="47"/>
      <c r="AC314" s="47" t="s">
        <v>2274</v>
      </c>
      <c r="AD314" s="47"/>
      <c r="AE314" s="47"/>
      <c r="AF314" s="47"/>
      <c r="AG314" s="47"/>
      <c r="AH314" s="47" t="s">
        <v>1</v>
      </c>
    </row>
    <row r="315" spans="1:34" s="26" customFormat="1" ht="76.5" customHeight="1">
      <c r="A315" s="189" t="s">
        <v>1982</v>
      </c>
      <c r="B315" s="183" t="s">
        <v>2311</v>
      </c>
      <c r="C315" s="184" t="s">
        <v>2312</v>
      </c>
      <c r="D315" s="66"/>
      <c r="E315" s="61" t="s">
        <v>2313</v>
      </c>
      <c r="F315" s="61"/>
      <c r="G315" s="240" t="s">
        <v>2502</v>
      </c>
      <c r="H315" s="202" t="s">
        <v>2659</v>
      </c>
      <c r="I315" s="227" t="s">
        <v>2461</v>
      </c>
      <c r="J315" s="47" t="s">
        <v>2407</v>
      </c>
      <c r="K315" s="47" t="s">
        <v>2396</v>
      </c>
      <c r="L315" s="47" t="s">
        <v>2441</v>
      </c>
      <c r="M315" s="47" t="s">
        <v>5</v>
      </c>
      <c r="N315" s="46">
        <f>COUNTIF(Table48[[#This Row],[CMMI Comprehensive Primary Care Plus (CPC+)
Version Date: CY 2017 ]:[CMS Merit-based Incentive Payment System (MIPS) - General Practice/Family Medicine, Internal Medicine, and Pediatrics
Version Date: CY 2017 ]],"*yes*")</f>
        <v>0</v>
      </c>
      <c r="O315" s="47"/>
      <c r="P315" s="47"/>
      <c r="Q315" s="47"/>
      <c r="R315" s="47"/>
      <c r="S315" s="47"/>
      <c r="T315" s="47"/>
      <c r="U315" s="47"/>
      <c r="V315" s="47"/>
      <c r="W315" s="47"/>
      <c r="X315" s="47"/>
      <c r="Y315" s="47"/>
      <c r="Z315" s="47"/>
      <c r="AA315" s="47"/>
      <c r="AB315" s="47"/>
      <c r="AC315" s="47" t="s">
        <v>2306</v>
      </c>
      <c r="AD315" s="47"/>
      <c r="AE315" s="47"/>
      <c r="AF315" s="47"/>
      <c r="AG315" s="47"/>
      <c r="AH315" s="47"/>
    </row>
    <row r="316" spans="1:34" s="26" customFormat="1" ht="76.5" customHeight="1">
      <c r="A316" s="189" t="s">
        <v>1399</v>
      </c>
      <c r="B316" s="183" t="s">
        <v>1067</v>
      </c>
      <c r="C316" s="184" t="s">
        <v>1572</v>
      </c>
      <c r="D316" s="66"/>
      <c r="E316" s="66"/>
      <c r="F316" s="66"/>
      <c r="G316" s="240" t="s">
        <v>2488</v>
      </c>
      <c r="H316" s="202" t="s">
        <v>1068</v>
      </c>
      <c r="I316" s="47" t="s">
        <v>103</v>
      </c>
      <c r="J316" s="47" t="s">
        <v>2413</v>
      </c>
      <c r="K316" s="47" t="s">
        <v>2396</v>
      </c>
      <c r="L316" s="47" t="s">
        <v>2403</v>
      </c>
      <c r="M316" s="154" t="s">
        <v>5</v>
      </c>
      <c r="N316" s="46">
        <f>COUNTIF(Table48[[#This Row],[CMMI Comprehensive Primary Care Plus (CPC+)
Version Date: CY 2017 ]:[CMS Merit-based Incentive Payment System (MIPS) - General Practice/Family Medicine, Internal Medicine, and Pediatrics
Version Date: CY 2017 ]],"*yes*")</f>
        <v>0</v>
      </c>
      <c r="O316" s="47"/>
      <c r="P316" s="47"/>
      <c r="Q316" s="47"/>
      <c r="R316" s="47"/>
      <c r="S316" s="47"/>
      <c r="T316" s="47"/>
      <c r="U316" s="47"/>
      <c r="V316" s="47"/>
      <c r="W316" s="47"/>
      <c r="X316" s="47"/>
      <c r="Y316" s="47"/>
      <c r="Z316" s="47"/>
      <c r="AA316" s="47"/>
      <c r="AB316" s="47"/>
      <c r="AC316" s="47"/>
      <c r="AD316" s="47"/>
      <c r="AE316" s="47"/>
      <c r="AF316" s="47"/>
      <c r="AG316" s="47"/>
      <c r="AH316" s="47"/>
    </row>
    <row r="317" spans="1:34" s="26" customFormat="1" ht="76.5" customHeight="1">
      <c r="A317" s="189" t="s">
        <v>1398</v>
      </c>
      <c r="B317" s="183" t="s">
        <v>1069</v>
      </c>
      <c r="C317" s="184" t="s">
        <v>1573</v>
      </c>
      <c r="D317" s="66"/>
      <c r="E317" s="66"/>
      <c r="F317" s="66"/>
      <c r="G317" s="240" t="s">
        <v>2488</v>
      </c>
      <c r="H317" s="202" t="s">
        <v>1070</v>
      </c>
      <c r="I317" s="47" t="s">
        <v>103</v>
      </c>
      <c r="J317" s="47" t="s">
        <v>2419</v>
      </c>
      <c r="K317" s="47" t="s">
        <v>2396</v>
      </c>
      <c r="L317" s="47" t="s">
        <v>2403</v>
      </c>
      <c r="M317" s="154" t="s">
        <v>5</v>
      </c>
      <c r="N317" s="46">
        <f>COUNTIF(Table48[[#This Row],[CMMI Comprehensive Primary Care Plus (CPC+)
Version Date: CY 2017 ]:[CMS Merit-based Incentive Payment System (MIPS) - General Practice/Family Medicine, Internal Medicine, and Pediatrics
Version Date: CY 2017 ]],"*yes*")</f>
        <v>0</v>
      </c>
      <c r="O317" s="47"/>
      <c r="P317" s="47"/>
      <c r="Q317" s="47"/>
      <c r="R317" s="47"/>
      <c r="S317" s="47"/>
      <c r="T317" s="47"/>
      <c r="U317" s="47"/>
      <c r="V317" s="47"/>
      <c r="W317" s="47"/>
      <c r="X317" s="47"/>
      <c r="Y317" s="47"/>
      <c r="Z317" s="47"/>
      <c r="AA317" s="47"/>
      <c r="AB317" s="47"/>
      <c r="AC317" s="47"/>
      <c r="AD317" s="47"/>
      <c r="AE317" s="47"/>
      <c r="AF317" s="47"/>
      <c r="AG317" s="47"/>
      <c r="AH317" s="47"/>
    </row>
    <row r="318" spans="1:34" s="26" customFormat="1" ht="76.5" customHeight="1">
      <c r="A318" s="189" t="s">
        <v>1400</v>
      </c>
      <c r="B318" s="183" t="s">
        <v>1511</v>
      </c>
      <c r="C318" s="184" t="s">
        <v>1574</v>
      </c>
      <c r="D318" s="66"/>
      <c r="E318" s="66"/>
      <c r="F318" s="66"/>
      <c r="G318" s="240" t="s">
        <v>2488</v>
      </c>
      <c r="H318" s="202" t="s">
        <v>2241</v>
      </c>
      <c r="I318" s="47" t="s">
        <v>103</v>
      </c>
      <c r="J318" s="47" t="s">
        <v>2406</v>
      </c>
      <c r="K318" s="47" t="s">
        <v>2396</v>
      </c>
      <c r="L318" s="47" t="s">
        <v>2403</v>
      </c>
      <c r="M318" s="154" t="s">
        <v>5</v>
      </c>
      <c r="N318" s="46">
        <f>COUNTIF(Table48[[#This Row],[CMMI Comprehensive Primary Care Plus (CPC+)
Version Date: CY 2017 ]:[CMS Merit-based Incentive Payment System (MIPS) - General Practice/Family Medicine, Internal Medicine, and Pediatrics
Version Date: CY 2017 ]],"*yes*")</f>
        <v>0</v>
      </c>
      <c r="O318" s="47"/>
      <c r="P318" s="47"/>
      <c r="Q318" s="47"/>
      <c r="R318" s="47"/>
      <c r="S318" s="47"/>
      <c r="T318" s="47"/>
      <c r="U318" s="47"/>
      <c r="V318" s="47"/>
      <c r="W318" s="47"/>
      <c r="X318" s="47"/>
      <c r="Y318" s="47"/>
      <c r="Z318" s="47"/>
      <c r="AA318" s="47"/>
      <c r="AB318" s="47"/>
      <c r="AC318" s="47"/>
      <c r="AD318" s="47"/>
      <c r="AE318" s="47"/>
      <c r="AF318" s="47"/>
      <c r="AG318" s="47"/>
      <c r="AH318" s="47"/>
    </row>
    <row r="319" spans="1:34" s="26" customFormat="1" ht="76.5" customHeight="1">
      <c r="A319" s="189" t="s">
        <v>1481</v>
      </c>
      <c r="B319" s="183" t="s">
        <v>1071</v>
      </c>
      <c r="C319" s="184" t="s">
        <v>1575</v>
      </c>
      <c r="D319" s="66"/>
      <c r="E319" s="66"/>
      <c r="F319" s="66"/>
      <c r="G319" s="240" t="s">
        <v>2021</v>
      </c>
      <c r="H319" s="202" t="s">
        <v>1821</v>
      </c>
      <c r="I319" s="227" t="s">
        <v>2461</v>
      </c>
      <c r="J319" s="47" t="s">
        <v>2411</v>
      </c>
      <c r="K319" s="47" t="s">
        <v>2396</v>
      </c>
      <c r="L319" s="47" t="s">
        <v>2403</v>
      </c>
      <c r="M319" s="154" t="s">
        <v>2171</v>
      </c>
      <c r="N319" s="46">
        <f>COUNTIF(Table48[[#This Row],[CMMI Comprehensive Primary Care Plus (CPC+)
Version Date: CY 2017 ]:[CMS Merit-based Incentive Payment System (MIPS) - General Practice/Family Medicine, Internal Medicine, and Pediatrics
Version Date: CY 2017 ]],"*yes*")</f>
        <v>1</v>
      </c>
      <c r="O319" s="47"/>
      <c r="P319" s="47"/>
      <c r="Q319" s="47"/>
      <c r="R319" s="47" t="s">
        <v>1</v>
      </c>
      <c r="S319" s="47"/>
      <c r="T319" s="47"/>
      <c r="U319" s="47"/>
      <c r="V319" s="47"/>
      <c r="W319" s="47"/>
      <c r="X319" s="47"/>
      <c r="Y319" s="47"/>
      <c r="Z319" s="47"/>
      <c r="AA319" s="47"/>
      <c r="AB319" s="47"/>
      <c r="AC319" s="47"/>
      <c r="AD319" s="47"/>
      <c r="AE319" s="47"/>
      <c r="AF319" s="47" t="s">
        <v>2279</v>
      </c>
      <c r="AG319" s="47"/>
      <c r="AH319" s="47"/>
    </row>
    <row r="320" spans="1:34" s="26" customFormat="1" ht="76.5" customHeight="1">
      <c r="A320" s="189" t="s">
        <v>1987</v>
      </c>
      <c r="B320" s="183" t="s">
        <v>2767</v>
      </c>
      <c r="C320" s="184" t="s">
        <v>2166</v>
      </c>
      <c r="D320" s="66"/>
      <c r="E320" s="61"/>
      <c r="F320" s="61"/>
      <c r="G320" s="223" t="s">
        <v>2058</v>
      </c>
      <c r="H320" s="202" t="s">
        <v>2167</v>
      </c>
      <c r="I320" s="47" t="s">
        <v>2414</v>
      </c>
      <c r="J320" s="47" t="s">
        <v>2411</v>
      </c>
      <c r="K320" s="47" t="s">
        <v>2402</v>
      </c>
      <c r="L320" s="47" t="s">
        <v>2403</v>
      </c>
      <c r="M320" s="47" t="s">
        <v>430</v>
      </c>
      <c r="N320" s="46">
        <f>COUNTIF(Table48[[#This Row],[CMMI Comprehensive Primary Care Plus (CPC+)
Version Date: CY 2017 ]:[CMS Merit-based Incentive Payment System (MIPS) - General Practice/Family Medicine, Internal Medicine, and Pediatrics
Version Date: CY 2017 ]],"*yes*")</f>
        <v>0</v>
      </c>
      <c r="O320" s="47"/>
      <c r="P320" s="47"/>
      <c r="Q320" s="47"/>
      <c r="R320" s="47"/>
      <c r="S320" s="47"/>
      <c r="T320" s="47"/>
      <c r="U320" s="47"/>
      <c r="V320" s="47"/>
      <c r="W320" s="47"/>
      <c r="X320" s="47"/>
      <c r="Y320" s="47"/>
      <c r="Z320" s="47"/>
      <c r="AA320" s="47" t="s">
        <v>1</v>
      </c>
      <c r="AB320" s="47"/>
      <c r="AC320" s="47"/>
      <c r="AD320" s="47"/>
      <c r="AE320" s="47"/>
      <c r="AF320" s="47"/>
      <c r="AG320" s="47"/>
      <c r="AH320" s="47"/>
    </row>
    <row r="321" spans="1:34" s="26" customFormat="1" ht="76.5" customHeight="1">
      <c r="A321" s="189" t="s">
        <v>1985</v>
      </c>
      <c r="B321" s="183" t="s">
        <v>2766</v>
      </c>
      <c r="C321" s="184" t="s">
        <v>2151</v>
      </c>
      <c r="D321" s="66"/>
      <c r="E321" s="61"/>
      <c r="F321" s="61"/>
      <c r="G321" s="223" t="s">
        <v>2058</v>
      </c>
      <c r="H321" s="202" t="s">
        <v>2152</v>
      </c>
      <c r="I321" s="47" t="s">
        <v>2414</v>
      </c>
      <c r="J321" s="47" t="s">
        <v>2411</v>
      </c>
      <c r="K321" s="47" t="s">
        <v>2402</v>
      </c>
      <c r="L321" s="47" t="s">
        <v>2403</v>
      </c>
      <c r="M321" s="47" t="s">
        <v>430</v>
      </c>
      <c r="N321" s="46">
        <f>COUNTIF(Table48[[#This Row],[CMMI Comprehensive Primary Care Plus (CPC+)
Version Date: CY 2017 ]:[CMS Merit-based Incentive Payment System (MIPS) - General Practice/Family Medicine, Internal Medicine, and Pediatrics
Version Date: CY 2017 ]],"*yes*")</f>
        <v>1</v>
      </c>
      <c r="O321" s="47"/>
      <c r="P321" s="47"/>
      <c r="Q321" s="47"/>
      <c r="R321" s="47"/>
      <c r="S321" s="47" t="s">
        <v>1</v>
      </c>
      <c r="T321" s="47"/>
      <c r="U321" s="47"/>
      <c r="V321" s="47"/>
      <c r="W321" s="47"/>
      <c r="X321" s="47"/>
      <c r="Y321" s="47"/>
      <c r="Z321" s="47"/>
      <c r="AA321" s="47"/>
      <c r="AB321" s="47"/>
      <c r="AC321" s="47"/>
      <c r="AD321" s="47"/>
      <c r="AE321" s="47"/>
      <c r="AF321" s="47"/>
      <c r="AG321" s="47"/>
      <c r="AH321" s="47"/>
    </row>
    <row r="322" spans="1:34" s="26" customFormat="1" ht="76.5" customHeight="1">
      <c r="A322" s="189" t="s">
        <v>1633</v>
      </c>
      <c r="B322" s="183" t="s">
        <v>2757</v>
      </c>
      <c r="C322" s="184" t="s">
        <v>1637</v>
      </c>
      <c r="D322" s="66"/>
      <c r="E322" s="66"/>
      <c r="F322" s="66"/>
      <c r="G322" s="240" t="s">
        <v>2021</v>
      </c>
      <c r="H322" s="202" t="s">
        <v>1634</v>
      </c>
      <c r="I322" s="47" t="s">
        <v>2412</v>
      </c>
      <c r="J322" s="47" t="s">
        <v>2407</v>
      </c>
      <c r="K322" s="47" t="s">
        <v>2402</v>
      </c>
      <c r="L322" s="47" t="s">
        <v>2403</v>
      </c>
      <c r="M322" s="47" t="s">
        <v>5</v>
      </c>
      <c r="N322" s="46">
        <f>COUNTIF(Table48[[#This Row],[CMMI Comprehensive Primary Care Plus (CPC+)
Version Date: CY 2017 ]:[CMS Merit-based Incentive Payment System (MIPS) - General Practice/Family Medicine, Internal Medicine, and Pediatrics
Version Date: CY 2017 ]],"*yes*")</f>
        <v>1</v>
      </c>
      <c r="O322" s="47"/>
      <c r="P322" s="47"/>
      <c r="Q322" s="47"/>
      <c r="R322" s="47"/>
      <c r="S322" s="47"/>
      <c r="T322" s="47"/>
      <c r="U322" s="47"/>
      <c r="V322" s="47"/>
      <c r="W322" s="47" t="s">
        <v>1</v>
      </c>
      <c r="X322" s="47"/>
      <c r="Y322" s="47"/>
      <c r="Z322" s="47"/>
      <c r="AA322" s="47"/>
      <c r="AB322" s="47"/>
      <c r="AC322" s="47"/>
      <c r="AD322" s="47"/>
      <c r="AE322" s="47"/>
      <c r="AF322" s="47"/>
      <c r="AG322" s="47"/>
      <c r="AH322" s="47"/>
    </row>
    <row r="323" spans="1:34" s="26" customFormat="1" ht="76.5" customHeight="1">
      <c r="A323" s="189" t="s">
        <v>628</v>
      </c>
      <c r="B323" s="183" t="s">
        <v>2184</v>
      </c>
      <c r="C323" s="184" t="s">
        <v>739</v>
      </c>
      <c r="D323" s="66"/>
      <c r="E323" s="66"/>
      <c r="F323" s="66"/>
      <c r="G323" s="240" t="s">
        <v>2021</v>
      </c>
      <c r="H323" s="202" t="s">
        <v>2185</v>
      </c>
      <c r="I323" s="47" t="s">
        <v>2412</v>
      </c>
      <c r="J323" s="47" t="s">
        <v>2407</v>
      </c>
      <c r="K323" s="47" t="s">
        <v>2402</v>
      </c>
      <c r="L323" s="47" t="s">
        <v>2403</v>
      </c>
      <c r="M323" s="47" t="s">
        <v>5</v>
      </c>
      <c r="N323" s="46">
        <f>COUNTIF(Table48[[#This Row],[CMMI Comprehensive Primary Care Plus (CPC+)
Version Date: CY 2017 ]:[CMS Merit-based Incentive Payment System (MIPS) - General Practice/Family Medicine, Internal Medicine, and Pediatrics
Version Date: CY 2017 ]],"*yes*")</f>
        <v>1</v>
      </c>
      <c r="O323" s="47"/>
      <c r="P323" s="47"/>
      <c r="Q323" s="47"/>
      <c r="R323" s="47"/>
      <c r="S323" s="47"/>
      <c r="T323" s="47"/>
      <c r="U323" s="47"/>
      <c r="V323" s="47"/>
      <c r="W323" s="47" t="s">
        <v>1</v>
      </c>
      <c r="X323" s="47"/>
      <c r="Y323" s="47"/>
      <c r="Z323" s="47"/>
      <c r="AA323" s="47"/>
      <c r="AB323" s="47"/>
      <c r="AC323" s="47"/>
      <c r="AD323" s="47"/>
      <c r="AE323" s="47"/>
      <c r="AF323" s="47"/>
      <c r="AG323" s="47"/>
      <c r="AH323" s="47"/>
    </row>
    <row r="324" spans="1:34" s="26" customFormat="1" ht="76.5" customHeight="1">
      <c r="A324" s="189" t="s">
        <v>1608</v>
      </c>
      <c r="B324" s="183" t="s">
        <v>2749</v>
      </c>
      <c r="C324" s="193" t="s">
        <v>1650</v>
      </c>
      <c r="D324" s="66"/>
      <c r="E324" s="66"/>
      <c r="F324" s="66"/>
      <c r="G324" s="223" t="s">
        <v>261</v>
      </c>
      <c r="H324" s="202" t="s">
        <v>1621</v>
      </c>
      <c r="I324" s="47" t="s">
        <v>2412</v>
      </c>
      <c r="J324" s="47" t="s">
        <v>2411</v>
      </c>
      <c r="K324" s="47" t="s">
        <v>2396</v>
      </c>
      <c r="L324" s="47" t="s">
        <v>2441</v>
      </c>
      <c r="M324" s="227" t="s">
        <v>430</v>
      </c>
      <c r="N324" s="46">
        <f>COUNTIF(Table48[[#This Row],[CMMI Comprehensive Primary Care Plus (CPC+)
Version Date: CY 2017 ]:[CMS Merit-based Incentive Payment System (MIPS) - General Practice/Family Medicine, Internal Medicine, and Pediatrics
Version Date: CY 2017 ]],"*yes*")</f>
        <v>0</v>
      </c>
      <c r="O324" s="47"/>
      <c r="P324" s="47"/>
      <c r="Q324" s="47"/>
      <c r="R324" s="47"/>
      <c r="S324" s="47"/>
      <c r="T324" s="47"/>
      <c r="U324" s="47"/>
      <c r="V324" s="47"/>
      <c r="W324" s="47"/>
      <c r="X324" s="47"/>
      <c r="Y324" s="47"/>
      <c r="Z324" s="47"/>
      <c r="AA324" s="47"/>
      <c r="AB324" s="47" t="s">
        <v>2555</v>
      </c>
      <c r="AC324" s="47"/>
      <c r="AD324" s="47"/>
      <c r="AE324" s="47"/>
      <c r="AF324" s="47"/>
      <c r="AG324" s="47"/>
      <c r="AH324" s="47"/>
    </row>
    <row r="325" spans="1:34" s="26" customFormat="1" ht="76.5" customHeight="1">
      <c r="A325" s="189" t="s">
        <v>1553</v>
      </c>
      <c r="B325" s="183" t="s">
        <v>2748</v>
      </c>
      <c r="C325" s="183" t="s">
        <v>1563</v>
      </c>
      <c r="D325" s="66"/>
      <c r="E325" s="66"/>
      <c r="F325" s="66"/>
      <c r="G325" s="240" t="s">
        <v>2502</v>
      </c>
      <c r="H325" s="202" t="s">
        <v>1833</v>
      </c>
      <c r="I325" s="47" t="s">
        <v>2398</v>
      </c>
      <c r="J325" s="47" t="s">
        <v>2411</v>
      </c>
      <c r="K325" s="47" t="s">
        <v>2396</v>
      </c>
      <c r="L325" s="47" t="s">
        <v>2403</v>
      </c>
      <c r="M325" s="154" t="s">
        <v>5</v>
      </c>
      <c r="N325" s="46">
        <f>COUNTIF(Table48[[#This Row],[CMMI Comprehensive Primary Care Plus (CPC+)
Version Date: CY 2017 ]:[CMS Merit-based Incentive Payment System (MIPS) - General Practice/Family Medicine, Internal Medicine, and Pediatrics
Version Date: CY 2017 ]],"*yes*")</f>
        <v>0</v>
      </c>
      <c r="O325" s="47"/>
      <c r="P325" s="47"/>
      <c r="Q325" s="47"/>
      <c r="R325" s="47"/>
      <c r="S325" s="47"/>
      <c r="T325" s="47"/>
      <c r="U325" s="47"/>
      <c r="V325" s="47"/>
      <c r="W325" s="47"/>
      <c r="X325" s="47"/>
      <c r="Y325" s="47"/>
      <c r="Z325" s="47"/>
      <c r="AA325" s="47"/>
      <c r="AB325" s="47"/>
      <c r="AC325" s="47"/>
      <c r="AD325" s="47"/>
      <c r="AE325" s="47"/>
      <c r="AF325" s="47"/>
      <c r="AG325" s="47"/>
      <c r="AH325" s="47"/>
    </row>
    <row r="326" spans="1:34" s="26" customFormat="1" ht="76.5" customHeight="1">
      <c r="A326" s="189" t="s">
        <v>1657</v>
      </c>
      <c r="B326" s="183" t="s">
        <v>2765</v>
      </c>
      <c r="C326" s="184" t="s">
        <v>1658</v>
      </c>
      <c r="D326" s="66"/>
      <c r="E326" s="66" t="s">
        <v>1659</v>
      </c>
      <c r="F326" s="66"/>
      <c r="G326" s="240" t="s">
        <v>2502</v>
      </c>
      <c r="H326" s="202" t="s">
        <v>1660</v>
      </c>
      <c r="I326" s="227" t="s">
        <v>2398</v>
      </c>
      <c r="J326" s="47" t="s">
        <v>2411</v>
      </c>
      <c r="K326" s="47" t="s">
        <v>2396</v>
      </c>
      <c r="L326" s="47" t="s">
        <v>2403</v>
      </c>
      <c r="M326" s="47" t="s">
        <v>430</v>
      </c>
      <c r="N326" s="46">
        <f>COUNTIF(Table48[[#This Row],[CMMI Comprehensive Primary Care Plus (CPC+)
Version Date: CY 2017 ]:[CMS Merit-based Incentive Payment System (MIPS) - General Practice/Family Medicine, Internal Medicine, and Pediatrics
Version Date: CY 2017 ]],"*yes*")</f>
        <v>1</v>
      </c>
      <c r="O326" s="47"/>
      <c r="P326" s="47"/>
      <c r="Q326" s="47"/>
      <c r="R326" s="47" t="s">
        <v>1</v>
      </c>
      <c r="S326" s="47"/>
      <c r="T326" s="47"/>
      <c r="U326" s="47"/>
      <c r="V326" s="47"/>
      <c r="W326" s="47"/>
      <c r="X326" s="47"/>
      <c r="Y326" s="47"/>
      <c r="Z326" s="47"/>
      <c r="AA326" s="47"/>
      <c r="AB326" s="47"/>
      <c r="AC326" s="47"/>
      <c r="AD326" s="47"/>
      <c r="AE326" s="47"/>
      <c r="AF326" s="47"/>
      <c r="AG326" s="47"/>
      <c r="AH326" s="47"/>
    </row>
    <row r="327" spans="1:34" s="26" customFormat="1" ht="76.5" customHeight="1">
      <c r="A327" s="189" t="s">
        <v>629</v>
      </c>
      <c r="B327" s="183" t="s">
        <v>1925</v>
      </c>
      <c r="C327" s="185" t="s">
        <v>169</v>
      </c>
      <c r="D327" s="61"/>
      <c r="E327" s="61" t="s">
        <v>409</v>
      </c>
      <c r="F327" s="61"/>
      <c r="G327" s="240" t="s">
        <v>2502</v>
      </c>
      <c r="H327" s="202" t="s">
        <v>1754</v>
      </c>
      <c r="I327" s="47" t="s">
        <v>2405</v>
      </c>
      <c r="J327" s="47" t="s">
        <v>2395</v>
      </c>
      <c r="K327" s="47" t="s">
        <v>2396</v>
      </c>
      <c r="L327" s="47" t="s">
        <v>2397</v>
      </c>
      <c r="M327" s="154" t="s">
        <v>2171</v>
      </c>
      <c r="N327" s="46">
        <f>COUNTIF(Table48[[#This Row],[CMMI Comprehensive Primary Care Plus (CPC+)
Version Date: CY 2017 ]:[CMS Merit-based Incentive Payment System (MIPS) - General Practice/Family Medicine, Internal Medicine, and Pediatrics
Version Date: CY 2017 ]],"*yes*")</f>
        <v>0</v>
      </c>
      <c r="O327" s="47"/>
      <c r="P327" s="47"/>
      <c r="Q327" s="47"/>
      <c r="R327" s="47"/>
      <c r="S327" s="47"/>
      <c r="T327" s="47"/>
      <c r="U327" s="47"/>
      <c r="V327" s="47"/>
      <c r="W327" s="47"/>
      <c r="X327" s="47"/>
      <c r="Y327" s="47"/>
      <c r="Z327" s="47"/>
      <c r="AA327" s="47"/>
      <c r="AB327" s="47"/>
      <c r="AC327" s="47" t="s">
        <v>2306</v>
      </c>
      <c r="AD327" s="47"/>
      <c r="AE327" s="47"/>
      <c r="AF327" s="47"/>
      <c r="AG327" s="47"/>
      <c r="AH327" s="47"/>
    </row>
    <row r="328" spans="1:34" s="26" customFormat="1" ht="76.5" customHeight="1">
      <c r="A328" s="189" t="s">
        <v>630</v>
      </c>
      <c r="B328" s="183" t="s">
        <v>2694</v>
      </c>
      <c r="C328" s="185" t="s">
        <v>170</v>
      </c>
      <c r="D328" s="61"/>
      <c r="E328" s="61"/>
      <c r="F328" s="61"/>
      <c r="G328" s="240" t="s">
        <v>2501</v>
      </c>
      <c r="H328" s="202" t="s">
        <v>1755</v>
      </c>
      <c r="I328" s="47" t="s">
        <v>2398</v>
      </c>
      <c r="J328" s="47" t="s">
        <v>2395</v>
      </c>
      <c r="K328" s="47" t="s">
        <v>2402</v>
      </c>
      <c r="L328" s="47" t="s">
        <v>2441</v>
      </c>
      <c r="M328" s="154" t="s">
        <v>2171</v>
      </c>
      <c r="N328" s="46">
        <f>COUNTIF(Table48[[#This Row],[CMMI Comprehensive Primary Care Plus (CPC+)
Version Date: CY 2017 ]:[CMS Merit-based Incentive Payment System (MIPS) - General Practice/Family Medicine, Internal Medicine, and Pediatrics
Version Date: CY 2017 ]],"*yes*")</f>
        <v>0</v>
      </c>
      <c r="O328" s="47"/>
      <c r="P328" s="47"/>
      <c r="Q328" s="47"/>
      <c r="R328" s="47"/>
      <c r="S328" s="47"/>
      <c r="T328" s="47"/>
      <c r="U328" s="47"/>
      <c r="V328" s="47"/>
      <c r="W328" s="47"/>
      <c r="X328" s="47"/>
      <c r="Y328" s="47"/>
      <c r="Z328" s="47"/>
      <c r="AA328" s="47"/>
      <c r="AB328" s="47"/>
      <c r="AC328" s="47"/>
      <c r="AD328" s="47"/>
      <c r="AE328" s="47"/>
      <c r="AF328" s="47"/>
      <c r="AG328" s="47"/>
      <c r="AH328" s="47"/>
    </row>
    <row r="329" spans="1:34" s="26" customFormat="1" ht="76.5" customHeight="1">
      <c r="A329" s="189" t="s">
        <v>2029</v>
      </c>
      <c r="B329" s="183" t="s">
        <v>2074</v>
      </c>
      <c r="C329" s="184" t="s">
        <v>2075</v>
      </c>
      <c r="D329" s="66"/>
      <c r="E329" s="61"/>
      <c r="F329" s="61"/>
      <c r="G329" s="223" t="s">
        <v>2017</v>
      </c>
      <c r="H329" s="202" t="s">
        <v>2079</v>
      </c>
      <c r="I329" s="47" t="s">
        <v>2412</v>
      </c>
      <c r="J329" s="47" t="s">
        <v>2444</v>
      </c>
      <c r="K329" s="47" t="s">
        <v>2396</v>
      </c>
      <c r="L329" s="47" t="s">
        <v>2403</v>
      </c>
      <c r="M329" s="47" t="s">
        <v>430</v>
      </c>
      <c r="N329" s="46">
        <f>COUNTIF(Table48[[#This Row],[CMMI Comprehensive Primary Care Plus (CPC+)
Version Date: CY 2017 ]:[CMS Merit-based Incentive Payment System (MIPS) - General Practice/Family Medicine, Internal Medicine, and Pediatrics
Version Date: CY 2017 ]],"*yes*")</f>
        <v>0</v>
      </c>
      <c r="O329" s="47"/>
      <c r="P329" s="47"/>
      <c r="Q329" s="47"/>
      <c r="R329" s="47"/>
      <c r="S329" s="47"/>
      <c r="T329" s="47"/>
      <c r="U329" s="47"/>
      <c r="V329" s="47"/>
      <c r="W329" s="47"/>
      <c r="X329" s="47"/>
      <c r="Y329" s="47"/>
      <c r="Z329" s="47"/>
      <c r="AA329" s="47"/>
      <c r="AB329" s="47"/>
      <c r="AC329" s="47"/>
      <c r="AD329" s="47"/>
      <c r="AE329" s="47"/>
      <c r="AF329" s="47"/>
      <c r="AG329" s="47"/>
      <c r="AH329" s="47"/>
    </row>
    <row r="330" spans="1:34" s="26" customFormat="1" ht="76.5" customHeight="1">
      <c r="A330" s="189" t="s">
        <v>1455</v>
      </c>
      <c r="B330" s="183" t="s">
        <v>1072</v>
      </c>
      <c r="C330" s="184" t="s">
        <v>1576</v>
      </c>
      <c r="D330" s="66"/>
      <c r="E330" s="66"/>
      <c r="F330" s="66"/>
      <c r="G330" s="240" t="s">
        <v>2499</v>
      </c>
      <c r="H330" s="202" t="s">
        <v>1073</v>
      </c>
      <c r="I330" s="47" t="s">
        <v>2398</v>
      </c>
      <c r="J330" s="47" t="s">
        <v>2395</v>
      </c>
      <c r="K330" s="47" t="s">
        <v>2396</v>
      </c>
      <c r="L330" s="47" t="s">
        <v>2441</v>
      </c>
      <c r="M330" s="47" t="s">
        <v>430</v>
      </c>
      <c r="N330" s="46">
        <f>COUNTIF(Table48[[#This Row],[CMMI Comprehensive Primary Care Plus (CPC+)
Version Date: CY 2017 ]:[CMS Merit-based Incentive Payment System (MIPS) - General Practice/Family Medicine, Internal Medicine, and Pediatrics
Version Date: CY 2017 ]],"*yes*")</f>
        <v>0</v>
      </c>
      <c r="O330" s="47"/>
      <c r="P330" s="47"/>
      <c r="Q330" s="47"/>
      <c r="R330" s="47"/>
      <c r="S330" s="47"/>
      <c r="T330" s="47"/>
      <c r="U330" s="47"/>
      <c r="V330" s="47"/>
      <c r="W330" s="47"/>
      <c r="X330" s="47"/>
      <c r="Y330" s="47"/>
      <c r="Z330" s="47"/>
      <c r="AA330" s="47"/>
      <c r="AB330" s="47"/>
      <c r="AC330" s="47"/>
      <c r="AD330" s="47"/>
      <c r="AE330" s="47"/>
      <c r="AF330" s="47"/>
      <c r="AG330" s="47"/>
      <c r="AH330" s="47"/>
    </row>
    <row r="331" spans="1:34" s="26" customFormat="1" ht="76.5" customHeight="1">
      <c r="A331" s="189" t="s">
        <v>631</v>
      </c>
      <c r="B331" s="183" t="s">
        <v>1926</v>
      </c>
      <c r="C331" s="185" t="s">
        <v>171</v>
      </c>
      <c r="D331" s="61"/>
      <c r="E331" s="61"/>
      <c r="F331" s="61"/>
      <c r="G331" s="240" t="s">
        <v>2500</v>
      </c>
      <c r="H331" s="202" t="s">
        <v>1756</v>
      </c>
      <c r="I331" s="47" t="s">
        <v>2398</v>
      </c>
      <c r="J331" s="47" t="s">
        <v>2395</v>
      </c>
      <c r="K331" s="47" t="s">
        <v>2402</v>
      </c>
      <c r="L331" s="47" t="s">
        <v>2441</v>
      </c>
      <c r="M331" s="154" t="s">
        <v>2171</v>
      </c>
      <c r="N331" s="46">
        <f>COUNTIF(Table48[[#This Row],[CMMI Comprehensive Primary Care Plus (CPC+)
Version Date: CY 2017 ]:[CMS Merit-based Incentive Payment System (MIPS) - General Practice/Family Medicine, Internal Medicine, and Pediatrics
Version Date: CY 2017 ]],"*yes*")</f>
        <v>2</v>
      </c>
      <c r="O331" s="47"/>
      <c r="P331" s="47"/>
      <c r="Q331" s="47"/>
      <c r="R331" s="47" t="s">
        <v>1</v>
      </c>
      <c r="S331" s="47"/>
      <c r="T331" s="47"/>
      <c r="U331" s="47"/>
      <c r="V331" s="47"/>
      <c r="W331" s="47"/>
      <c r="X331" s="47"/>
      <c r="Y331" s="47"/>
      <c r="Z331" s="227" t="s">
        <v>2455</v>
      </c>
      <c r="AA331" s="47"/>
      <c r="AB331" s="47"/>
      <c r="AC331" s="47"/>
      <c r="AD331" s="47"/>
      <c r="AE331" s="47"/>
      <c r="AF331" s="47"/>
      <c r="AG331" s="47"/>
      <c r="AH331" s="47"/>
    </row>
    <row r="332" spans="1:34" s="26" customFormat="1" ht="76.5" customHeight="1">
      <c r="A332" s="189" t="s">
        <v>1454</v>
      </c>
      <c r="B332" s="183" t="s">
        <v>1074</v>
      </c>
      <c r="C332" s="184" t="s">
        <v>1577</v>
      </c>
      <c r="D332" s="66"/>
      <c r="E332" s="66"/>
      <c r="F332" s="66"/>
      <c r="G332" s="240" t="s">
        <v>2499</v>
      </c>
      <c r="H332" s="202" t="s">
        <v>1508</v>
      </c>
      <c r="I332" s="251" t="s">
        <v>2398</v>
      </c>
      <c r="J332" s="47" t="s">
        <v>2395</v>
      </c>
      <c r="K332" s="47" t="s">
        <v>2396</v>
      </c>
      <c r="L332" s="47" t="s">
        <v>2441</v>
      </c>
      <c r="M332" s="47" t="s">
        <v>430</v>
      </c>
      <c r="N332" s="46">
        <f>COUNTIF(Table48[[#This Row],[CMMI Comprehensive Primary Care Plus (CPC+)
Version Date: CY 2017 ]:[CMS Merit-based Incentive Payment System (MIPS) - General Practice/Family Medicine, Internal Medicine, and Pediatrics
Version Date: CY 2017 ]],"*yes*")</f>
        <v>0</v>
      </c>
      <c r="O332" s="47"/>
      <c r="P332" s="47"/>
      <c r="Q332" s="47"/>
      <c r="R332" s="47"/>
      <c r="S332" s="47"/>
      <c r="T332" s="47"/>
      <c r="U332" s="47"/>
      <c r="V332" s="47"/>
      <c r="W332" s="47"/>
      <c r="X332" s="47"/>
      <c r="Y332" s="47"/>
      <c r="Z332" s="47"/>
      <c r="AA332" s="47"/>
      <c r="AB332" s="47"/>
      <c r="AC332" s="47"/>
      <c r="AD332" s="47"/>
      <c r="AE332" s="47"/>
      <c r="AF332" s="47"/>
      <c r="AG332" s="47"/>
      <c r="AH332" s="47"/>
    </row>
    <row r="333" spans="1:34" s="26" customFormat="1" ht="76.5" customHeight="1">
      <c r="A333" s="189" t="s">
        <v>1991</v>
      </c>
      <c r="B333" s="183" t="s">
        <v>2770</v>
      </c>
      <c r="C333" s="184" t="s">
        <v>1992</v>
      </c>
      <c r="D333" s="66"/>
      <c r="E333" s="61"/>
      <c r="F333" s="61"/>
      <c r="G333" s="240" t="s">
        <v>2482</v>
      </c>
      <c r="H333" s="202" t="s">
        <v>1993</v>
      </c>
      <c r="I333" s="47" t="s">
        <v>2405</v>
      </c>
      <c r="J333" s="47" t="s">
        <v>2399</v>
      </c>
      <c r="K333" s="47" t="s">
        <v>2396</v>
      </c>
      <c r="L333" s="47" t="s">
        <v>2403</v>
      </c>
      <c r="M333" s="47" t="s">
        <v>430</v>
      </c>
      <c r="N333" s="46">
        <f>COUNTIF(Table48[[#This Row],[CMMI Comprehensive Primary Care Plus (CPC+)
Version Date: CY 2017 ]:[CMS Merit-based Incentive Payment System (MIPS) - General Practice/Family Medicine, Internal Medicine, and Pediatrics
Version Date: CY 2017 ]],"*yes*")</f>
        <v>1</v>
      </c>
      <c r="O333" s="47"/>
      <c r="P333" s="47"/>
      <c r="Q333" s="47"/>
      <c r="R333" s="47"/>
      <c r="S333" s="47"/>
      <c r="T333" s="47"/>
      <c r="U333" s="47"/>
      <c r="V333" s="47"/>
      <c r="W333" s="47"/>
      <c r="X333" s="47"/>
      <c r="Y333" s="47"/>
      <c r="Z333" s="227" t="s">
        <v>2458</v>
      </c>
      <c r="AA333" s="47"/>
      <c r="AB333" s="47"/>
      <c r="AC333" s="47"/>
      <c r="AD333" s="47"/>
      <c r="AE333" s="47"/>
      <c r="AF333" s="47"/>
      <c r="AG333" s="47"/>
      <c r="AH333" s="47"/>
    </row>
    <row r="334" spans="1:34" s="26" customFormat="1" ht="76.5" customHeight="1">
      <c r="A334" s="189" t="s">
        <v>688</v>
      </c>
      <c r="B334" s="230" t="s">
        <v>2574</v>
      </c>
      <c r="C334" s="255" t="s">
        <v>2578</v>
      </c>
      <c r="D334" s="66"/>
      <c r="E334" s="66"/>
      <c r="F334" s="66"/>
      <c r="G334" s="240" t="s">
        <v>2579</v>
      </c>
      <c r="H334" s="231" t="s">
        <v>2577</v>
      </c>
      <c r="I334" s="47" t="s">
        <v>2405</v>
      </c>
      <c r="J334" s="227" t="s">
        <v>2399</v>
      </c>
      <c r="K334" s="227" t="s">
        <v>2396</v>
      </c>
      <c r="L334" s="227" t="s">
        <v>2403</v>
      </c>
      <c r="M334" s="236" t="s">
        <v>430</v>
      </c>
      <c r="N334" s="46">
        <f>COUNTIF(Table48[[#This Row],[CMMI Comprehensive Primary Care Plus (CPC+)
Version Date: CY 2017 ]:[CMS Merit-based Incentive Payment System (MIPS) - General Practice/Family Medicine, Internal Medicine, and Pediatrics
Version Date: CY 2017 ]],"*yes*")</f>
        <v>0</v>
      </c>
      <c r="O334" s="47"/>
      <c r="P334" s="47"/>
      <c r="Q334" s="47"/>
      <c r="R334" s="47"/>
      <c r="S334" s="47"/>
      <c r="T334" s="47"/>
      <c r="U334" s="47"/>
      <c r="V334" s="47"/>
      <c r="W334" s="47"/>
      <c r="X334" s="47"/>
      <c r="Y334" s="47"/>
      <c r="Z334" s="47"/>
      <c r="AA334" s="47"/>
      <c r="AB334" s="47"/>
      <c r="AC334" s="47"/>
      <c r="AD334" s="47"/>
      <c r="AE334" s="47"/>
      <c r="AF334" s="47" t="s">
        <v>2278</v>
      </c>
      <c r="AG334" s="47"/>
      <c r="AH334" s="47"/>
    </row>
    <row r="335" spans="1:34" s="26" customFormat="1" ht="76.5" customHeight="1">
      <c r="A335" s="189" t="s">
        <v>1662</v>
      </c>
      <c r="B335" s="183" t="s">
        <v>111</v>
      </c>
      <c r="C335" s="184" t="s">
        <v>1663</v>
      </c>
      <c r="D335" s="66"/>
      <c r="E335" s="61" t="s">
        <v>369</v>
      </c>
      <c r="F335" s="61"/>
      <c r="G335" s="240" t="s">
        <v>2502</v>
      </c>
      <c r="H335" s="202" t="s">
        <v>1664</v>
      </c>
      <c r="I335" s="227" t="s">
        <v>2461</v>
      </c>
      <c r="J335" s="47" t="s">
        <v>2413</v>
      </c>
      <c r="K335" s="47" t="s">
        <v>2396</v>
      </c>
      <c r="L335" s="47" t="s">
        <v>2403</v>
      </c>
      <c r="M335" s="47" t="s">
        <v>5</v>
      </c>
      <c r="N335" s="46">
        <f>COUNTIF(Table48[[#This Row],[CMMI Comprehensive Primary Care Plus (CPC+)
Version Date: CY 2017 ]:[CMS Merit-based Incentive Payment System (MIPS) - General Practice/Family Medicine, Internal Medicine, and Pediatrics
Version Date: CY 2017 ]],"*yes*")</f>
        <v>1</v>
      </c>
      <c r="O335" s="47"/>
      <c r="P335" s="47"/>
      <c r="Q335" s="47"/>
      <c r="R335" s="47" t="s">
        <v>1</v>
      </c>
      <c r="S335" s="47"/>
      <c r="T335" s="47"/>
      <c r="U335" s="47"/>
      <c r="V335" s="47"/>
      <c r="W335" s="47"/>
      <c r="X335" s="47"/>
      <c r="Y335" s="47"/>
      <c r="Z335" s="47"/>
      <c r="AA335" s="47"/>
      <c r="AB335" s="47"/>
      <c r="AC335" s="47"/>
      <c r="AD335" s="47"/>
      <c r="AE335" s="47"/>
      <c r="AF335" s="47"/>
      <c r="AG335" s="47"/>
      <c r="AH335" s="47" t="s">
        <v>1</v>
      </c>
    </row>
    <row r="336" spans="1:34" s="26" customFormat="1" ht="76.5" customHeight="1">
      <c r="A336" s="189" t="s">
        <v>1645</v>
      </c>
      <c r="B336" s="183" t="s">
        <v>374</v>
      </c>
      <c r="C336" s="185" t="s">
        <v>1514</v>
      </c>
      <c r="D336" s="61"/>
      <c r="E336" s="61"/>
      <c r="F336" s="61" t="s">
        <v>947</v>
      </c>
      <c r="G336" s="240" t="s">
        <v>2502</v>
      </c>
      <c r="H336" s="202" t="s">
        <v>1838</v>
      </c>
      <c r="I336" s="47" t="s">
        <v>2405</v>
      </c>
      <c r="J336" s="47" t="s">
        <v>2406</v>
      </c>
      <c r="K336" s="47" t="s">
        <v>2396</v>
      </c>
      <c r="L336" s="47" t="s">
        <v>2403</v>
      </c>
      <c r="M336" s="47" t="s">
        <v>5</v>
      </c>
      <c r="N336" s="46">
        <f>COUNTIF(Table48[[#This Row],[CMMI Comprehensive Primary Care Plus (CPC+)
Version Date: CY 2017 ]:[CMS Merit-based Incentive Payment System (MIPS) - General Practice/Family Medicine, Internal Medicine, and Pediatrics
Version Date: CY 2017 ]],"*yes*")</f>
        <v>6</v>
      </c>
      <c r="O336" s="47" t="s">
        <v>1</v>
      </c>
      <c r="P336" s="47"/>
      <c r="Q336" s="47"/>
      <c r="R336" s="47" t="s">
        <v>1</v>
      </c>
      <c r="S336" s="47" t="s">
        <v>1</v>
      </c>
      <c r="T336" s="47" t="s">
        <v>1</v>
      </c>
      <c r="U336" s="47"/>
      <c r="V336" s="47"/>
      <c r="W336" s="47"/>
      <c r="X336" s="47" t="s">
        <v>2906</v>
      </c>
      <c r="Y336" s="47"/>
      <c r="Z336" s="227" t="s">
        <v>2458</v>
      </c>
      <c r="AA336" s="47" t="s">
        <v>1</v>
      </c>
      <c r="AB336" s="47"/>
      <c r="AC336" s="47" t="s">
        <v>2306</v>
      </c>
      <c r="AD336" s="47"/>
      <c r="AE336" s="47"/>
      <c r="AF336" s="47" t="s">
        <v>2274</v>
      </c>
      <c r="AG336" s="47"/>
      <c r="AH336" s="47" t="s">
        <v>1</v>
      </c>
    </row>
    <row r="337" spans="1:34" s="26" customFormat="1" ht="76.5" customHeight="1">
      <c r="A337" s="229" t="s">
        <v>643</v>
      </c>
      <c r="B337" s="183" t="s">
        <v>2671</v>
      </c>
      <c r="C337" s="184" t="s">
        <v>2282</v>
      </c>
      <c r="D337" s="66"/>
      <c r="E337" s="61"/>
      <c r="F337" s="61"/>
      <c r="G337" s="240" t="s">
        <v>2481</v>
      </c>
      <c r="H337" s="202" t="s">
        <v>2631</v>
      </c>
      <c r="I337" s="47" t="s">
        <v>2445</v>
      </c>
      <c r="J337" s="47" t="s">
        <v>2413</v>
      </c>
      <c r="K337" s="47" t="s">
        <v>2402</v>
      </c>
      <c r="L337" s="47" t="s">
        <v>2403</v>
      </c>
      <c r="M337" s="47" t="s">
        <v>430</v>
      </c>
      <c r="N337" s="46">
        <f>COUNTIF(Table48[[#This Row],[CMMI Comprehensive Primary Care Plus (CPC+)
Version Date: CY 2017 ]:[CMS Merit-based Incentive Payment System (MIPS) - General Practice/Family Medicine, Internal Medicine, and Pediatrics
Version Date: CY 2017 ]],"*yes*")</f>
        <v>0</v>
      </c>
      <c r="O337" s="47"/>
      <c r="P337" s="47"/>
      <c r="Q337" s="47"/>
      <c r="R337" s="47"/>
      <c r="S337" s="47"/>
      <c r="T337" s="47"/>
      <c r="U337" s="47"/>
      <c r="V337" s="47"/>
      <c r="W337" s="47"/>
      <c r="X337" s="47"/>
      <c r="Y337" s="47"/>
      <c r="Z337" s="47"/>
      <c r="AA337" s="47"/>
      <c r="AB337" s="47"/>
      <c r="AC337" s="47"/>
      <c r="AD337" s="47"/>
      <c r="AE337" s="47"/>
      <c r="AF337" s="47" t="s">
        <v>2278</v>
      </c>
      <c r="AG337" s="47"/>
      <c r="AH337" s="47"/>
    </row>
    <row r="338" spans="1:34" s="26" customFormat="1" ht="76.5" customHeight="1">
      <c r="A338" s="189" t="s">
        <v>1597</v>
      </c>
      <c r="B338" s="183" t="s">
        <v>1606</v>
      </c>
      <c r="C338" s="193" t="s">
        <v>1605</v>
      </c>
      <c r="D338" s="66"/>
      <c r="E338" s="66"/>
      <c r="F338" s="66"/>
      <c r="G338" s="240" t="s">
        <v>2021</v>
      </c>
      <c r="H338" s="202" t="s">
        <v>1837</v>
      </c>
      <c r="I338" s="47" t="s">
        <v>2445</v>
      </c>
      <c r="J338" s="47" t="s">
        <v>2413</v>
      </c>
      <c r="K338" s="47" t="s">
        <v>2402</v>
      </c>
      <c r="L338" s="47" t="s">
        <v>2408</v>
      </c>
      <c r="M338" s="47" t="s">
        <v>5</v>
      </c>
      <c r="N338" s="46">
        <f>COUNTIF(Table48[[#This Row],[CMMI Comprehensive Primary Care Plus (CPC+)
Version Date: CY 2017 ]:[CMS Merit-based Incentive Payment System (MIPS) - General Practice/Family Medicine, Internal Medicine, and Pediatrics
Version Date: CY 2017 ]],"*yes*")</f>
        <v>0</v>
      </c>
      <c r="O338" s="47"/>
      <c r="P338" s="47"/>
      <c r="Q338" s="47"/>
      <c r="R338" s="47"/>
      <c r="S338" s="47"/>
      <c r="T338" s="47"/>
      <c r="U338" s="47"/>
      <c r="V338" s="47"/>
      <c r="W338" s="47"/>
      <c r="X338" s="47"/>
      <c r="Y338" s="47"/>
      <c r="Z338" s="47"/>
      <c r="AA338" s="47"/>
      <c r="AB338" s="47"/>
      <c r="AC338" s="47"/>
      <c r="AD338" s="47"/>
      <c r="AE338" s="47"/>
      <c r="AF338" s="47"/>
      <c r="AG338" s="47"/>
      <c r="AH338" s="47"/>
    </row>
    <row r="339" spans="1:34" s="26" customFormat="1" ht="76.5" customHeight="1">
      <c r="A339" s="189" t="s">
        <v>1599</v>
      </c>
      <c r="B339" s="183" t="s">
        <v>1611</v>
      </c>
      <c r="C339" s="254" t="s">
        <v>1646</v>
      </c>
      <c r="D339" s="66"/>
      <c r="E339" s="66"/>
      <c r="F339" s="66"/>
      <c r="G339" s="223" t="s">
        <v>1612</v>
      </c>
      <c r="H339" s="202" t="s">
        <v>1613</v>
      </c>
      <c r="I339" s="47" t="s">
        <v>2412</v>
      </c>
      <c r="J339" s="47" t="s">
        <v>2413</v>
      </c>
      <c r="K339" s="47" t="s">
        <v>2402</v>
      </c>
      <c r="L339" s="47" t="s">
        <v>2397</v>
      </c>
      <c r="M339" s="47" t="s">
        <v>5</v>
      </c>
      <c r="N339" s="46">
        <f>COUNTIF(Table48[[#This Row],[CMMI Comprehensive Primary Care Plus (CPC+)
Version Date: CY 2017 ]:[CMS Merit-based Incentive Payment System (MIPS) - General Practice/Family Medicine, Internal Medicine, and Pediatrics
Version Date: CY 2017 ]],"*yes*")</f>
        <v>0</v>
      </c>
      <c r="O339" s="47"/>
      <c r="P339" s="47"/>
      <c r="Q339" s="47"/>
      <c r="R339" s="47"/>
      <c r="S339" s="47"/>
      <c r="T339" s="47"/>
      <c r="U339" s="47"/>
      <c r="V339" s="47"/>
      <c r="W339" s="47"/>
      <c r="X339" s="47"/>
      <c r="Y339" s="47"/>
      <c r="Z339" s="47"/>
      <c r="AA339" s="47"/>
      <c r="AB339" s="47"/>
      <c r="AC339" s="47"/>
      <c r="AD339" s="47"/>
      <c r="AE339" s="47"/>
      <c r="AF339" s="47"/>
      <c r="AG339" s="47"/>
      <c r="AH339" s="47"/>
    </row>
    <row r="340" spans="1:34" s="26" customFormat="1" ht="76.5" customHeight="1">
      <c r="A340" s="189" t="s">
        <v>939</v>
      </c>
      <c r="B340" s="183" t="s">
        <v>2736</v>
      </c>
      <c r="C340" s="186" t="s">
        <v>944</v>
      </c>
      <c r="D340" s="66"/>
      <c r="E340" s="66"/>
      <c r="F340" s="66"/>
      <c r="G340" s="223" t="s">
        <v>940</v>
      </c>
      <c r="H340" s="202" t="s">
        <v>1798</v>
      </c>
      <c r="I340" s="227" t="s">
        <v>2461</v>
      </c>
      <c r="J340" s="47" t="s">
        <v>2413</v>
      </c>
      <c r="K340" s="47" t="s">
        <v>2402</v>
      </c>
      <c r="L340" s="47" t="s">
        <v>2441</v>
      </c>
      <c r="M340" s="154" t="s">
        <v>430</v>
      </c>
      <c r="N340" s="46">
        <f>COUNTIF(Table48[[#This Row],[CMMI Comprehensive Primary Care Plus (CPC+)
Version Date: CY 2017 ]:[CMS Merit-based Incentive Payment System (MIPS) - General Practice/Family Medicine, Internal Medicine, and Pediatrics
Version Date: CY 2017 ]],"*yes*")</f>
        <v>0</v>
      </c>
      <c r="O340" s="47"/>
      <c r="P340" s="47"/>
      <c r="Q340" s="47"/>
      <c r="R340" s="47"/>
      <c r="S340" s="47"/>
      <c r="T340" s="47"/>
      <c r="U340" s="47"/>
      <c r="V340" s="47"/>
      <c r="W340" s="47"/>
      <c r="X340" s="47"/>
      <c r="Y340" s="47"/>
      <c r="Z340" s="47"/>
      <c r="AA340" s="47"/>
      <c r="AB340" s="47"/>
      <c r="AC340" s="47"/>
      <c r="AD340" s="47"/>
      <c r="AE340" s="47"/>
      <c r="AF340" s="47"/>
      <c r="AG340" s="47"/>
      <c r="AH340" s="47"/>
    </row>
    <row r="341" spans="1:34" s="26" customFormat="1" ht="76.5" customHeight="1">
      <c r="A341" s="189" t="s">
        <v>1598</v>
      </c>
      <c r="B341" s="183" t="s">
        <v>1609</v>
      </c>
      <c r="C341" s="193" t="s">
        <v>1600</v>
      </c>
      <c r="D341" s="66"/>
      <c r="E341" s="66"/>
      <c r="F341" s="66"/>
      <c r="G341" s="240" t="s">
        <v>2021</v>
      </c>
      <c r="H341" s="202" t="s">
        <v>1610</v>
      </c>
      <c r="I341" s="47" t="s">
        <v>2445</v>
      </c>
      <c r="J341" s="47" t="s">
        <v>2413</v>
      </c>
      <c r="K341" s="47" t="s">
        <v>2402</v>
      </c>
      <c r="L341" s="47" t="s">
        <v>2408</v>
      </c>
      <c r="M341" s="47" t="s">
        <v>5</v>
      </c>
      <c r="N341" s="46">
        <f>COUNTIF(Table48[[#This Row],[CMMI Comprehensive Primary Care Plus (CPC+)
Version Date: CY 2017 ]:[CMS Merit-based Incentive Payment System (MIPS) - General Practice/Family Medicine, Internal Medicine, and Pediatrics
Version Date: CY 2017 ]],"*yes*")</f>
        <v>0</v>
      </c>
      <c r="O341" s="47"/>
      <c r="P341" s="47"/>
      <c r="Q341" s="47"/>
      <c r="R341" s="47"/>
      <c r="S341" s="47"/>
      <c r="T341" s="47"/>
      <c r="U341" s="47"/>
      <c r="V341" s="47"/>
      <c r="W341" s="47"/>
      <c r="X341" s="47"/>
      <c r="Y341" s="47"/>
      <c r="Z341" s="47"/>
      <c r="AA341" s="47"/>
      <c r="AB341" s="47"/>
      <c r="AC341" s="47"/>
      <c r="AD341" s="47"/>
      <c r="AE341" s="47"/>
      <c r="AF341" s="47"/>
      <c r="AG341" s="47"/>
      <c r="AH341" s="47"/>
    </row>
    <row r="342" spans="1:34" s="26" customFormat="1" ht="76.5" customHeight="1">
      <c r="A342" s="189" t="s">
        <v>1593</v>
      </c>
      <c r="B342" s="183" t="s">
        <v>1602</v>
      </c>
      <c r="C342" s="193" t="s">
        <v>1601</v>
      </c>
      <c r="D342" s="66"/>
      <c r="E342" s="66"/>
      <c r="F342" s="66"/>
      <c r="G342" s="240" t="s">
        <v>2021</v>
      </c>
      <c r="H342" s="202" t="s">
        <v>1835</v>
      </c>
      <c r="I342" s="47" t="s">
        <v>2445</v>
      </c>
      <c r="J342" s="47" t="s">
        <v>2413</v>
      </c>
      <c r="K342" s="47" t="s">
        <v>2402</v>
      </c>
      <c r="L342" s="47" t="s">
        <v>2408</v>
      </c>
      <c r="M342" s="47" t="s">
        <v>5</v>
      </c>
      <c r="N342" s="46">
        <f>COUNTIF(Table48[[#This Row],[CMMI Comprehensive Primary Care Plus (CPC+)
Version Date: CY 2017 ]:[CMS Merit-based Incentive Payment System (MIPS) - General Practice/Family Medicine, Internal Medicine, and Pediatrics
Version Date: CY 2017 ]],"*yes*")</f>
        <v>0</v>
      </c>
      <c r="O342" s="47"/>
      <c r="P342" s="47"/>
      <c r="Q342" s="47"/>
      <c r="R342" s="47"/>
      <c r="S342" s="47"/>
      <c r="T342" s="47"/>
      <c r="U342" s="47"/>
      <c r="V342" s="47"/>
      <c r="W342" s="47"/>
      <c r="X342" s="47"/>
      <c r="Y342" s="47"/>
      <c r="Z342" s="47"/>
      <c r="AA342" s="47"/>
      <c r="AB342" s="47"/>
      <c r="AC342" s="47"/>
      <c r="AD342" s="47"/>
      <c r="AE342" s="47"/>
      <c r="AF342" s="47"/>
      <c r="AG342" s="47"/>
      <c r="AH342" s="47"/>
    </row>
    <row r="343" spans="1:34" s="26" customFormat="1" ht="76.5" customHeight="1">
      <c r="A343" s="189" t="s">
        <v>1578</v>
      </c>
      <c r="B343" s="183" t="s">
        <v>1582</v>
      </c>
      <c r="C343" s="184" t="s">
        <v>1579</v>
      </c>
      <c r="D343" s="66"/>
      <c r="E343" s="66"/>
      <c r="F343" s="66"/>
      <c r="G343" s="223" t="s">
        <v>1580</v>
      </c>
      <c r="H343" s="202" t="s">
        <v>1581</v>
      </c>
      <c r="I343" s="47" t="s">
        <v>2405</v>
      </c>
      <c r="J343" s="47" t="s">
        <v>2420</v>
      </c>
      <c r="K343" s="47" t="s">
        <v>2396</v>
      </c>
      <c r="L343" s="47" t="s">
        <v>2397</v>
      </c>
      <c r="M343" s="154" t="s">
        <v>5</v>
      </c>
      <c r="N343" s="46">
        <f>COUNTIF(Table48[[#This Row],[CMMI Comprehensive Primary Care Plus (CPC+)
Version Date: CY 2017 ]:[CMS Merit-based Incentive Payment System (MIPS) - General Practice/Family Medicine, Internal Medicine, and Pediatrics
Version Date: CY 2017 ]],"*yes*")</f>
        <v>1</v>
      </c>
      <c r="O343" s="47"/>
      <c r="P343" s="47"/>
      <c r="Q343" s="47" t="s">
        <v>1</v>
      </c>
      <c r="R343" s="47"/>
      <c r="S343" s="47"/>
      <c r="T343" s="47"/>
      <c r="U343" s="47"/>
      <c r="V343" s="47"/>
      <c r="W343" s="47"/>
      <c r="X343" s="47"/>
      <c r="Y343" s="47"/>
      <c r="Z343" s="47"/>
      <c r="AA343" s="47"/>
      <c r="AB343" s="47"/>
      <c r="AC343" s="47"/>
      <c r="AD343" s="47"/>
      <c r="AE343" s="47"/>
      <c r="AF343" s="47"/>
      <c r="AG343" s="47"/>
      <c r="AH343" s="47"/>
    </row>
    <row r="344" spans="1:34" s="26" customFormat="1" ht="76.5" customHeight="1">
      <c r="A344" s="190" t="s">
        <v>1519</v>
      </c>
      <c r="B344" s="183" t="s">
        <v>1604</v>
      </c>
      <c r="C344" s="184" t="s">
        <v>1603</v>
      </c>
      <c r="D344" s="66"/>
      <c r="E344" s="66"/>
      <c r="F344" s="66"/>
      <c r="G344" s="240" t="s">
        <v>2021</v>
      </c>
      <c r="H344" s="202" t="s">
        <v>2201</v>
      </c>
      <c r="I344" s="47" t="s">
        <v>2445</v>
      </c>
      <c r="J344" s="47" t="s">
        <v>2413</v>
      </c>
      <c r="K344" s="47" t="s">
        <v>2402</v>
      </c>
      <c r="L344" s="47" t="s">
        <v>2408</v>
      </c>
      <c r="M344" s="154" t="s">
        <v>5</v>
      </c>
      <c r="N344" s="46">
        <f>COUNTIF(Table48[[#This Row],[CMMI Comprehensive Primary Care Plus (CPC+)
Version Date: CY 2017 ]:[CMS Merit-based Incentive Payment System (MIPS) - General Practice/Family Medicine, Internal Medicine, and Pediatrics
Version Date: CY 2017 ]],"*yes*")</f>
        <v>1</v>
      </c>
      <c r="O344" s="47"/>
      <c r="P344" s="47"/>
      <c r="Q344" s="47"/>
      <c r="R344" s="47"/>
      <c r="S344" s="47"/>
      <c r="T344" s="47"/>
      <c r="U344" s="47"/>
      <c r="V344" s="47"/>
      <c r="W344" s="47"/>
      <c r="X344" s="47"/>
      <c r="Y344" s="47" t="s">
        <v>1885</v>
      </c>
      <c r="Z344" s="47"/>
      <c r="AA344" s="47"/>
      <c r="AB344" s="47"/>
      <c r="AC344" s="47"/>
      <c r="AD344" s="47"/>
      <c r="AE344" s="47"/>
      <c r="AF344" s="47" t="s">
        <v>2278</v>
      </c>
      <c r="AG344" s="47"/>
      <c r="AH344" s="47"/>
    </row>
    <row r="345" spans="1:34" s="26" customFormat="1" ht="76.5" customHeight="1">
      <c r="A345" s="189" t="s">
        <v>1990</v>
      </c>
      <c r="B345" s="183" t="s">
        <v>2769</v>
      </c>
      <c r="C345" s="184" t="s">
        <v>2191</v>
      </c>
      <c r="D345" s="66"/>
      <c r="E345" s="61"/>
      <c r="F345" s="61"/>
      <c r="G345" s="240" t="s">
        <v>2021</v>
      </c>
      <c r="H345" s="202" t="s">
        <v>2188</v>
      </c>
      <c r="I345" s="47" t="s">
        <v>2412</v>
      </c>
      <c r="J345" s="47" t="s">
        <v>2401</v>
      </c>
      <c r="K345" s="47" t="s">
        <v>2402</v>
      </c>
      <c r="L345" s="47" t="s">
        <v>2408</v>
      </c>
      <c r="M345" s="47" t="s">
        <v>5</v>
      </c>
      <c r="N345" s="46">
        <f>COUNTIF(Table48[[#This Row],[CMMI Comprehensive Primary Care Plus (CPC+)
Version Date: CY 2017 ]:[CMS Merit-based Incentive Payment System (MIPS) - General Practice/Family Medicine, Internal Medicine, and Pediatrics
Version Date: CY 2017 ]],"*yes*")</f>
        <v>1</v>
      </c>
      <c r="O345" s="47"/>
      <c r="P345" s="47"/>
      <c r="Q345" s="47"/>
      <c r="R345" s="47"/>
      <c r="S345" s="47"/>
      <c r="T345" s="47"/>
      <c r="U345" s="47"/>
      <c r="V345" s="47"/>
      <c r="W345" s="47" t="s">
        <v>1</v>
      </c>
      <c r="X345" s="47"/>
      <c r="Y345" s="47"/>
      <c r="Z345" s="47"/>
      <c r="AA345" s="47"/>
      <c r="AB345" s="47"/>
      <c r="AC345" s="47"/>
      <c r="AD345" s="47"/>
      <c r="AE345" s="47"/>
      <c r="AF345" s="47"/>
      <c r="AG345" s="47"/>
      <c r="AH345" s="47"/>
    </row>
    <row r="346" spans="1:34" s="26" customFormat="1" ht="76.5" customHeight="1">
      <c r="A346" s="189" t="s">
        <v>1586</v>
      </c>
      <c r="B346" s="183" t="s">
        <v>1584</v>
      </c>
      <c r="C346" s="184" t="s">
        <v>1585</v>
      </c>
      <c r="D346" s="66"/>
      <c r="E346" s="66"/>
      <c r="F346" s="66"/>
      <c r="G346" s="240" t="s">
        <v>733</v>
      </c>
      <c r="H346" s="202" t="s">
        <v>1583</v>
      </c>
      <c r="I346" s="47" t="s">
        <v>2412</v>
      </c>
      <c r="J346" s="47" t="s">
        <v>103</v>
      </c>
      <c r="K346" s="47" t="s">
        <v>2400</v>
      </c>
      <c r="L346" s="47" t="s">
        <v>2397</v>
      </c>
      <c r="M346" s="154" t="s">
        <v>6</v>
      </c>
      <c r="N346" s="46">
        <f>COUNTIF(Table48[[#This Row],[CMMI Comprehensive Primary Care Plus (CPC+)
Version Date: CY 2017 ]:[CMS Merit-based Incentive Payment System (MIPS) - General Practice/Family Medicine, Internal Medicine, and Pediatrics
Version Date: CY 2017 ]],"*yes*")</f>
        <v>0</v>
      </c>
      <c r="O346" s="47"/>
      <c r="P346" s="47"/>
      <c r="Q346" s="47"/>
      <c r="R346" s="47"/>
      <c r="S346" s="47"/>
      <c r="T346" s="47"/>
      <c r="U346" s="47"/>
      <c r="V346" s="47"/>
      <c r="W346" s="47"/>
      <c r="X346" s="47"/>
      <c r="Y346" s="47"/>
      <c r="Z346" s="47"/>
      <c r="AA346" s="47"/>
      <c r="AB346" s="47"/>
      <c r="AC346" s="47"/>
      <c r="AD346" s="47"/>
      <c r="AE346" s="47"/>
      <c r="AF346" s="47"/>
      <c r="AG346" s="47"/>
      <c r="AH346" s="47"/>
    </row>
    <row r="347" spans="1:34" s="26" customFormat="1" ht="76.5" customHeight="1">
      <c r="A347" s="189" t="s">
        <v>2044</v>
      </c>
      <c r="B347" s="183" t="s">
        <v>2776</v>
      </c>
      <c r="C347" s="184" t="s">
        <v>2190</v>
      </c>
      <c r="D347" s="66"/>
      <c r="E347" s="61"/>
      <c r="F347" s="61"/>
      <c r="G347" s="240" t="s">
        <v>2021</v>
      </c>
      <c r="H347" s="202" t="s">
        <v>2189</v>
      </c>
      <c r="I347" s="47" t="s">
        <v>2412</v>
      </c>
      <c r="J347" s="47" t="s">
        <v>2401</v>
      </c>
      <c r="K347" s="47" t="s">
        <v>2402</v>
      </c>
      <c r="L347" s="47" t="s">
        <v>2403</v>
      </c>
      <c r="M347" s="47" t="s">
        <v>5</v>
      </c>
      <c r="N347" s="46">
        <f>COUNTIF(Table48[[#This Row],[CMMI Comprehensive Primary Care Plus (CPC+)
Version Date: CY 2017 ]:[CMS Merit-based Incentive Payment System (MIPS) - General Practice/Family Medicine, Internal Medicine, and Pediatrics
Version Date: CY 2017 ]],"*yes*")</f>
        <v>1</v>
      </c>
      <c r="O347" s="47"/>
      <c r="P347" s="47"/>
      <c r="Q347" s="47"/>
      <c r="R347" s="47"/>
      <c r="S347" s="47"/>
      <c r="T347" s="47"/>
      <c r="U347" s="47"/>
      <c r="V347" s="47"/>
      <c r="W347" s="47" t="s">
        <v>1</v>
      </c>
      <c r="X347" s="47"/>
      <c r="Y347" s="47"/>
      <c r="Z347" s="47"/>
      <c r="AA347" s="47"/>
      <c r="AB347" s="47"/>
      <c r="AC347" s="47"/>
      <c r="AD347" s="47"/>
      <c r="AE347" s="47"/>
      <c r="AF347" s="47"/>
      <c r="AG347" s="47"/>
      <c r="AH347" s="47"/>
    </row>
    <row r="348" spans="1:34" s="26" customFormat="1" ht="76.5" customHeight="1">
      <c r="A348" s="189" t="s">
        <v>1988</v>
      </c>
      <c r="B348" s="183" t="s">
        <v>2768</v>
      </c>
      <c r="C348" s="184" t="s">
        <v>2180</v>
      </c>
      <c r="D348" s="66"/>
      <c r="E348" s="61"/>
      <c r="F348" s="61"/>
      <c r="G348" s="240" t="s">
        <v>2502</v>
      </c>
      <c r="H348" s="202" t="s">
        <v>2181</v>
      </c>
      <c r="I348" s="47" t="s">
        <v>2412</v>
      </c>
      <c r="J348" s="47" t="s">
        <v>2411</v>
      </c>
      <c r="K348" s="47" t="s">
        <v>2396</v>
      </c>
      <c r="L348" s="47" t="s">
        <v>2403</v>
      </c>
      <c r="M348" s="47" t="s">
        <v>5</v>
      </c>
      <c r="N348" s="46">
        <f>COUNTIF(Table48[[#This Row],[CMMI Comprehensive Primary Care Plus (CPC+)
Version Date: CY 2017 ]:[CMS Merit-based Incentive Payment System (MIPS) - General Practice/Family Medicine, Internal Medicine, and Pediatrics
Version Date: CY 2017 ]],"*yes*")</f>
        <v>1</v>
      </c>
      <c r="O348" s="47"/>
      <c r="P348" s="47"/>
      <c r="Q348" s="47"/>
      <c r="R348" s="47" t="s">
        <v>1</v>
      </c>
      <c r="S348" s="47"/>
      <c r="T348" s="47"/>
      <c r="U348" s="47"/>
      <c r="V348" s="47"/>
      <c r="W348" s="47"/>
      <c r="X348" s="47"/>
      <c r="Y348" s="47"/>
      <c r="Z348" s="47"/>
      <c r="AA348" s="47"/>
      <c r="AB348" s="47"/>
      <c r="AC348" s="47"/>
      <c r="AD348" s="47"/>
      <c r="AE348" s="47"/>
      <c r="AF348" s="47"/>
      <c r="AG348" s="47"/>
      <c r="AH348" s="47"/>
    </row>
    <row r="349" spans="1:34" s="26" customFormat="1" ht="76.5" customHeight="1">
      <c r="A349" s="189" t="s">
        <v>2861</v>
      </c>
      <c r="B349" s="183" t="s">
        <v>2863</v>
      </c>
      <c r="C349" s="185" t="s">
        <v>2862</v>
      </c>
      <c r="D349" s="61"/>
      <c r="E349" s="61"/>
      <c r="F349" s="61"/>
      <c r="G349" s="240" t="s">
        <v>2502</v>
      </c>
      <c r="H349" s="202" t="s">
        <v>2864</v>
      </c>
      <c r="I349" s="47" t="s">
        <v>2398</v>
      </c>
      <c r="J349" s="47" t="s">
        <v>2410</v>
      </c>
      <c r="K349" s="47" t="s">
        <v>2402</v>
      </c>
      <c r="L349" s="47" t="s">
        <v>2403</v>
      </c>
      <c r="M349" s="47" t="s">
        <v>2171</v>
      </c>
      <c r="N349" s="46">
        <f>COUNTIF(Table48[[#This Row],[CMMI Comprehensive Primary Care Plus (CPC+)
Version Date: CY 2017 ]:[CMS Merit-based Incentive Payment System (MIPS) - General Practice/Family Medicine, Internal Medicine, and Pediatrics
Version Date: CY 2017 ]],"*yes*")</f>
        <v>1</v>
      </c>
      <c r="O349" s="47"/>
      <c r="P349" s="47"/>
      <c r="Q349" s="47"/>
      <c r="R349" s="47" t="s">
        <v>1</v>
      </c>
      <c r="S349" s="47"/>
      <c r="T349" s="47"/>
      <c r="U349" s="47"/>
      <c r="V349" s="47"/>
      <c r="W349" s="47"/>
      <c r="X349" s="47"/>
      <c r="Y349" s="47"/>
      <c r="Z349" s="47"/>
      <c r="AA349" s="47"/>
      <c r="AB349" s="47"/>
      <c r="AC349" s="47"/>
      <c r="AD349" s="47"/>
      <c r="AE349" s="47"/>
      <c r="AF349" s="47"/>
      <c r="AG349" s="47"/>
      <c r="AH349" s="47"/>
    </row>
    <row r="350" spans="1:34" s="26" customFormat="1" ht="76.5" customHeight="1">
      <c r="A350" s="189" t="s">
        <v>1986</v>
      </c>
      <c r="B350" s="183" t="s">
        <v>2163</v>
      </c>
      <c r="C350" s="184" t="s">
        <v>2164</v>
      </c>
      <c r="D350" s="66"/>
      <c r="E350" s="61"/>
      <c r="F350" s="61"/>
      <c r="G350" s="223" t="s">
        <v>2058</v>
      </c>
      <c r="H350" s="202" t="s">
        <v>2165</v>
      </c>
      <c r="I350" s="47" t="s">
        <v>2412</v>
      </c>
      <c r="J350" s="47" t="s">
        <v>2409</v>
      </c>
      <c r="K350" s="47" t="s">
        <v>2402</v>
      </c>
      <c r="L350" s="47" t="s">
        <v>2403</v>
      </c>
      <c r="M350" s="47" t="s">
        <v>430</v>
      </c>
      <c r="N350" s="46">
        <f>COUNTIF(Table48[[#This Row],[CMMI Comprehensive Primary Care Plus (CPC+)
Version Date: CY 2017 ]:[CMS Merit-based Incentive Payment System (MIPS) - General Practice/Family Medicine, Internal Medicine, and Pediatrics
Version Date: CY 2017 ]],"*yes*")</f>
        <v>0</v>
      </c>
      <c r="O350" s="47"/>
      <c r="P350" s="47"/>
      <c r="Q350" s="47"/>
      <c r="R350" s="47"/>
      <c r="S350" s="47"/>
      <c r="T350" s="47"/>
      <c r="U350" s="47"/>
      <c r="V350" s="47"/>
      <c r="W350" s="47"/>
      <c r="X350" s="47"/>
      <c r="Y350" s="47"/>
      <c r="Z350" s="47"/>
      <c r="AA350" s="47" t="s">
        <v>1</v>
      </c>
      <c r="AB350" s="47"/>
      <c r="AC350" s="47"/>
      <c r="AD350" s="47"/>
      <c r="AE350" s="47"/>
      <c r="AF350" s="47"/>
      <c r="AG350" s="47"/>
      <c r="AH350" s="47"/>
    </row>
    <row r="351" spans="1:34" s="26" customFormat="1" ht="76.5" customHeight="1">
      <c r="A351" s="189" t="s">
        <v>1997</v>
      </c>
      <c r="B351" s="183" t="s">
        <v>1111</v>
      </c>
      <c r="C351" s="184" t="s">
        <v>1998</v>
      </c>
      <c r="D351" s="66"/>
      <c r="E351" s="61"/>
      <c r="F351" s="61"/>
      <c r="G351" s="223" t="s">
        <v>2002</v>
      </c>
      <c r="H351" s="202" t="s">
        <v>2170</v>
      </c>
      <c r="I351" s="47" t="s">
        <v>2412</v>
      </c>
      <c r="J351" s="47" t="s">
        <v>2413</v>
      </c>
      <c r="K351" s="47" t="s">
        <v>2402</v>
      </c>
      <c r="L351" s="47" t="s">
        <v>2441</v>
      </c>
      <c r="M351" s="154" t="s">
        <v>2171</v>
      </c>
      <c r="N351" s="46">
        <f>COUNTIF(Table48[[#This Row],[CMMI Comprehensive Primary Care Plus (CPC+)
Version Date: CY 2017 ]:[CMS Merit-based Incentive Payment System (MIPS) - General Practice/Family Medicine, Internal Medicine, and Pediatrics
Version Date: CY 2017 ]],"*yes*")</f>
        <v>0</v>
      </c>
      <c r="O351" s="47"/>
      <c r="P351" s="47"/>
      <c r="Q351" s="47"/>
      <c r="R351" s="47"/>
      <c r="S351" s="47"/>
      <c r="T351" s="47"/>
      <c r="U351" s="47"/>
      <c r="V351" s="47"/>
      <c r="W351" s="47"/>
      <c r="X351" s="47"/>
      <c r="Y351" s="47"/>
      <c r="Z351" s="47"/>
      <c r="AA351" s="47"/>
      <c r="AB351" s="47"/>
      <c r="AC351" s="47"/>
      <c r="AD351" s="47"/>
      <c r="AE351" s="47"/>
      <c r="AF351" s="47"/>
      <c r="AG351" s="47"/>
      <c r="AH351" s="47"/>
    </row>
    <row r="352" spans="1:34" s="26" customFormat="1" ht="76.5" customHeight="1">
      <c r="A352" s="189" t="s">
        <v>2851</v>
      </c>
      <c r="B352" s="183" t="s">
        <v>2850</v>
      </c>
      <c r="C352" s="185" t="s">
        <v>2849</v>
      </c>
      <c r="D352" s="61"/>
      <c r="E352" s="61"/>
      <c r="F352" s="61"/>
      <c r="G352" s="240" t="s">
        <v>2502</v>
      </c>
      <c r="H352" s="202" t="s">
        <v>2852</v>
      </c>
      <c r="I352" s="47" t="s">
        <v>2461</v>
      </c>
      <c r="J352" s="47" t="s">
        <v>2411</v>
      </c>
      <c r="K352" s="47" t="s">
        <v>2396</v>
      </c>
      <c r="L352" s="47" t="s">
        <v>2397</v>
      </c>
      <c r="M352" s="47" t="s">
        <v>5</v>
      </c>
      <c r="N352" s="46">
        <f>COUNTIF(Table48[[#This Row],[CMMI Comprehensive Primary Care Plus (CPC+)
Version Date: CY 2017 ]:[CMS Merit-based Incentive Payment System (MIPS) - General Practice/Family Medicine, Internal Medicine, and Pediatrics
Version Date: CY 2017 ]],"*yes*")</f>
        <v>1</v>
      </c>
      <c r="O352" s="47"/>
      <c r="P352" s="47"/>
      <c r="Q352" s="47" t="s">
        <v>1</v>
      </c>
      <c r="R352" s="47"/>
      <c r="S352" s="47"/>
      <c r="T352" s="47"/>
      <c r="U352" s="47"/>
      <c r="V352" s="47"/>
      <c r="W352" s="47"/>
      <c r="X352" s="47"/>
      <c r="Y352" s="47"/>
      <c r="Z352" s="47"/>
      <c r="AA352" s="47"/>
      <c r="AB352" s="47"/>
      <c r="AC352" s="47"/>
      <c r="AD352" s="47"/>
      <c r="AE352" s="47"/>
      <c r="AF352" s="47"/>
      <c r="AG352" s="47"/>
      <c r="AH352" s="47"/>
    </row>
    <row r="353" spans="1:34" s="26" customFormat="1" ht="76.5" customHeight="1">
      <c r="A353" s="189" t="s">
        <v>2853</v>
      </c>
      <c r="B353" s="183" t="s">
        <v>2854</v>
      </c>
      <c r="C353" s="185" t="s">
        <v>2855</v>
      </c>
      <c r="D353" s="61"/>
      <c r="E353" s="61"/>
      <c r="F353" s="61"/>
      <c r="G353" s="223" t="s">
        <v>2856</v>
      </c>
      <c r="H353" s="202" t="s">
        <v>2857</v>
      </c>
      <c r="I353" s="47" t="s">
        <v>2405</v>
      </c>
      <c r="J353" s="47" t="s">
        <v>2425</v>
      </c>
      <c r="K353" s="47" t="s">
        <v>2402</v>
      </c>
      <c r="L353" s="47" t="s">
        <v>2403</v>
      </c>
      <c r="M353" s="47" t="s">
        <v>5</v>
      </c>
      <c r="N353" s="46">
        <f>COUNTIF(Table48[[#This Row],[CMMI Comprehensive Primary Care Plus (CPC+)
Version Date: CY 2017 ]:[CMS Merit-based Incentive Payment System (MIPS) - General Practice/Family Medicine, Internal Medicine, and Pediatrics
Version Date: CY 2017 ]],"*yes*")</f>
        <v>2</v>
      </c>
      <c r="O353" s="47"/>
      <c r="P353" s="47"/>
      <c r="Q353" s="47" t="s">
        <v>1</v>
      </c>
      <c r="R353" s="47" t="s">
        <v>1</v>
      </c>
      <c r="S353" s="47"/>
      <c r="T353" s="47"/>
      <c r="U353" s="47"/>
      <c r="V353" s="47"/>
      <c r="W353" s="47"/>
      <c r="X353" s="47"/>
      <c r="Y353" s="47"/>
      <c r="Z353" s="47"/>
      <c r="AA353" s="47"/>
      <c r="AB353" s="47"/>
      <c r="AC353" s="47"/>
      <c r="AD353" s="47"/>
      <c r="AE353" s="47"/>
      <c r="AF353" s="47"/>
      <c r="AG353" s="47"/>
      <c r="AH353" s="47"/>
    </row>
    <row r="354" spans="1:34" s="26" customFormat="1" ht="76.5" customHeight="1">
      <c r="A354" s="189" t="s">
        <v>2531</v>
      </c>
      <c r="B354" s="183" t="s">
        <v>2532</v>
      </c>
      <c r="C354" s="184" t="s">
        <v>2533</v>
      </c>
      <c r="D354" s="66"/>
      <c r="E354" s="66"/>
      <c r="F354" s="66"/>
      <c r="G354" s="240" t="s">
        <v>261</v>
      </c>
      <c r="H354" s="202" t="s">
        <v>2603</v>
      </c>
      <c r="I354" s="47" t="s">
        <v>2412</v>
      </c>
      <c r="J354" s="47" t="s">
        <v>2413</v>
      </c>
      <c r="K354" s="47" t="s">
        <v>2396</v>
      </c>
      <c r="L354" s="47" t="s">
        <v>2403</v>
      </c>
      <c r="M354" s="154" t="s">
        <v>430</v>
      </c>
      <c r="N354" s="46">
        <f>COUNTIF(Table48[[#This Row],[CMMI Comprehensive Primary Care Plus (CPC+)
Version Date: CY 2017 ]:[CMS Merit-based Incentive Payment System (MIPS) - General Practice/Family Medicine, Internal Medicine, and Pediatrics
Version Date: CY 2017 ]],"*yes*")</f>
        <v>0</v>
      </c>
      <c r="O354" s="47"/>
      <c r="P354" s="47"/>
      <c r="Q354" s="47"/>
      <c r="R354" s="47"/>
      <c r="S354" s="47"/>
      <c r="T354" s="47"/>
      <c r="U354" s="47"/>
      <c r="V354" s="47"/>
      <c r="W354" s="47"/>
      <c r="X354" s="47"/>
      <c r="Y354" s="47"/>
      <c r="Z354" s="47"/>
      <c r="AA354" s="47"/>
      <c r="AB354" s="47" t="s">
        <v>2564</v>
      </c>
      <c r="AC354" s="47"/>
      <c r="AD354" s="47"/>
      <c r="AE354" s="47"/>
      <c r="AF354" s="47"/>
      <c r="AG354" s="47"/>
      <c r="AH354" s="47"/>
    </row>
    <row r="355" spans="1:34" s="26" customFormat="1" ht="76.5" customHeight="1">
      <c r="A355" s="189" t="s">
        <v>2534</v>
      </c>
      <c r="B355" s="183" t="s">
        <v>2778</v>
      </c>
      <c r="C355" s="184" t="s">
        <v>2535</v>
      </c>
      <c r="D355" s="66"/>
      <c r="E355" s="66"/>
      <c r="F355" s="66"/>
      <c r="G355" s="240" t="s">
        <v>2501</v>
      </c>
      <c r="H355" s="202" t="s">
        <v>2595</v>
      </c>
      <c r="I355" s="47" t="s">
        <v>2412</v>
      </c>
      <c r="J355" s="47" t="s">
        <v>2426</v>
      </c>
      <c r="K355" s="47" t="s">
        <v>2396</v>
      </c>
      <c r="L355" s="47" t="s">
        <v>2397</v>
      </c>
      <c r="M355" s="154" t="s">
        <v>2171</v>
      </c>
      <c r="N355" s="46">
        <f>COUNTIF(Table48[[#This Row],[CMMI Comprehensive Primary Care Plus (CPC+)
Version Date: CY 2017 ]:[CMS Merit-based Incentive Payment System (MIPS) - General Practice/Family Medicine, Internal Medicine, and Pediatrics
Version Date: CY 2017 ]],"*yes*")</f>
        <v>0</v>
      </c>
      <c r="O355" s="47"/>
      <c r="P355" s="47"/>
      <c r="Q355" s="47"/>
      <c r="R355" s="47"/>
      <c r="S355" s="47"/>
      <c r="T355" s="47"/>
      <c r="U355" s="47"/>
      <c r="V355" s="47"/>
      <c r="W355" s="47"/>
      <c r="X355" s="47"/>
      <c r="Y355" s="47"/>
      <c r="Z355" s="47"/>
      <c r="AA355" s="47"/>
      <c r="AB355" s="47" t="s">
        <v>2565</v>
      </c>
      <c r="AC355" s="47"/>
      <c r="AD355" s="47"/>
      <c r="AE355" s="47"/>
      <c r="AF355" s="47"/>
      <c r="AG355" s="47"/>
      <c r="AH355" s="47"/>
    </row>
    <row r="356" spans="1:34" s="26" customFormat="1" ht="76.5" customHeight="1">
      <c r="A356" s="189" t="s">
        <v>638</v>
      </c>
      <c r="B356" s="183" t="s">
        <v>2700</v>
      </c>
      <c r="C356" s="185" t="s">
        <v>103</v>
      </c>
      <c r="D356" s="61"/>
      <c r="E356" s="61"/>
      <c r="F356" s="61"/>
      <c r="G356" s="240" t="s">
        <v>2469</v>
      </c>
      <c r="H356" s="231" t="s">
        <v>2521</v>
      </c>
      <c r="I356" s="47" t="s">
        <v>2467</v>
      </c>
      <c r="J356" s="47" t="s">
        <v>103</v>
      </c>
      <c r="K356" s="47" t="s">
        <v>2416</v>
      </c>
      <c r="L356" s="47" t="s">
        <v>103</v>
      </c>
      <c r="M356" s="47" t="s">
        <v>430</v>
      </c>
      <c r="N356" s="46">
        <f>COUNTIF(Table48[[#This Row],[CMMI Comprehensive Primary Care Plus (CPC+)
Version Date: CY 2017 ]:[CMS Merit-based Incentive Payment System (MIPS) - General Practice/Family Medicine, Internal Medicine, and Pediatrics
Version Date: CY 2017 ]],"*yes*")</f>
        <v>1</v>
      </c>
      <c r="O356" s="47"/>
      <c r="P356" s="47"/>
      <c r="Q356" s="47"/>
      <c r="R356" s="47"/>
      <c r="S356" s="47"/>
      <c r="T356" s="47"/>
      <c r="U356" s="47"/>
      <c r="V356" s="47"/>
      <c r="W356" s="47" t="s">
        <v>1</v>
      </c>
      <c r="X356" s="47"/>
      <c r="Y356" s="47"/>
      <c r="Z356" s="47"/>
      <c r="AA356" s="47"/>
      <c r="AB356" s="47"/>
      <c r="AC356" s="47"/>
      <c r="AD356" s="47"/>
      <c r="AE356" s="47"/>
      <c r="AF356" s="47"/>
      <c r="AG356" s="47"/>
      <c r="AH356" s="47"/>
    </row>
    <row r="357" spans="1:34" s="26" customFormat="1" ht="76.5" customHeight="1">
      <c r="A357" s="189" t="s">
        <v>639</v>
      </c>
      <c r="B357" s="230" t="s">
        <v>2576</v>
      </c>
      <c r="C357" s="255" t="s">
        <v>103</v>
      </c>
      <c r="D357" s="66"/>
      <c r="E357" s="66"/>
      <c r="F357" s="66"/>
      <c r="G357" s="240" t="s">
        <v>2482</v>
      </c>
      <c r="H357" s="231" t="s">
        <v>2580</v>
      </c>
      <c r="I357" s="227" t="s">
        <v>2405</v>
      </c>
      <c r="J357" s="227" t="s">
        <v>2411</v>
      </c>
      <c r="K357" s="227" t="s">
        <v>2396</v>
      </c>
      <c r="L357" s="227" t="s">
        <v>2403</v>
      </c>
      <c r="M357" s="236" t="s">
        <v>430</v>
      </c>
      <c r="N357" s="46">
        <f>COUNTIF(Table48[[#This Row],[CMMI Comprehensive Primary Care Plus (CPC+)
Version Date: CY 2017 ]:[CMS Merit-based Incentive Payment System (MIPS) - General Practice/Family Medicine, Internal Medicine, and Pediatrics
Version Date: CY 2017 ]],"*yes*")</f>
        <v>0</v>
      </c>
      <c r="O357" s="47"/>
      <c r="P357" s="47"/>
      <c r="Q357" s="47"/>
      <c r="R357" s="47"/>
      <c r="S357" s="47"/>
      <c r="T357" s="47"/>
      <c r="U357" s="47"/>
      <c r="V357" s="47"/>
      <c r="W357" s="47"/>
      <c r="X357" s="47"/>
      <c r="Y357" s="47"/>
      <c r="Z357" s="47"/>
      <c r="AA357" s="47"/>
      <c r="AB357" s="47"/>
      <c r="AC357" s="47"/>
      <c r="AD357" s="47"/>
      <c r="AE357" s="47"/>
      <c r="AF357" s="47" t="s">
        <v>2278</v>
      </c>
      <c r="AG357" s="47"/>
      <c r="AH357" s="47"/>
    </row>
    <row r="358" spans="1:34" s="26" customFormat="1" ht="76.5" customHeight="1">
      <c r="A358" s="229" t="s">
        <v>640</v>
      </c>
      <c r="B358" s="183" t="s">
        <v>2298</v>
      </c>
      <c r="C358" s="184" t="s">
        <v>103</v>
      </c>
      <c r="D358" s="66"/>
      <c r="E358" s="61" t="s">
        <v>2296</v>
      </c>
      <c r="F358" s="61"/>
      <c r="G358" s="240" t="s">
        <v>2502</v>
      </c>
      <c r="H358" s="202" t="s">
        <v>2629</v>
      </c>
      <c r="I358" s="47" t="s">
        <v>2412</v>
      </c>
      <c r="J358" s="47" t="s">
        <v>2417</v>
      </c>
      <c r="K358" s="47" t="s">
        <v>2396</v>
      </c>
      <c r="L358" s="47" t="s">
        <v>2441</v>
      </c>
      <c r="M358" s="47" t="s">
        <v>5</v>
      </c>
      <c r="N358" s="46">
        <f>COUNTIF(Table48[[#This Row],[CMMI Comprehensive Primary Care Plus (CPC+)
Version Date: CY 2017 ]:[CMS Merit-based Incentive Payment System (MIPS) - General Practice/Family Medicine, Internal Medicine, and Pediatrics
Version Date: CY 2017 ]],"*yes*")</f>
        <v>0</v>
      </c>
      <c r="O358" s="47"/>
      <c r="P358" s="47"/>
      <c r="Q358" s="47"/>
      <c r="R358" s="47"/>
      <c r="S358" s="47"/>
      <c r="T358" s="47"/>
      <c r="U358" s="47"/>
      <c r="V358" s="47"/>
      <c r="W358" s="47"/>
      <c r="X358" s="47"/>
      <c r="Y358" s="47"/>
      <c r="Z358" s="47"/>
      <c r="AA358" s="47"/>
      <c r="AB358" s="47"/>
      <c r="AC358" s="47"/>
      <c r="AD358" s="47"/>
      <c r="AE358" s="47"/>
      <c r="AF358" s="47" t="s">
        <v>2278</v>
      </c>
      <c r="AG358" s="47"/>
      <c r="AH358" s="47"/>
    </row>
    <row r="359" spans="1:34" s="26" customFormat="1" ht="76.5" customHeight="1">
      <c r="A359" s="229" t="s">
        <v>641</v>
      </c>
      <c r="B359" s="183" t="s">
        <v>2295</v>
      </c>
      <c r="C359" s="184" t="s">
        <v>103</v>
      </c>
      <c r="D359" s="66"/>
      <c r="E359" s="61" t="s">
        <v>2297</v>
      </c>
      <c r="F359" s="61"/>
      <c r="G359" s="240" t="s">
        <v>2502</v>
      </c>
      <c r="H359" s="202" t="s">
        <v>2630</v>
      </c>
      <c r="I359" s="47" t="s">
        <v>2412</v>
      </c>
      <c r="J359" s="47" t="s">
        <v>2417</v>
      </c>
      <c r="K359" s="47" t="s">
        <v>2396</v>
      </c>
      <c r="L359" s="47" t="s">
        <v>2441</v>
      </c>
      <c r="M359" s="47" t="s">
        <v>5</v>
      </c>
      <c r="N359" s="46">
        <f>COUNTIF(Table48[[#This Row],[CMMI Comprehensive Primary Care Plus (CPC+)
Version Date: CY 2017 ]:[CMS Merit-based Incentive Payment System (MIPS) - General Practice/Family Medicine, Internal Medicine, and Pediatrics
Version Date: CY 2017 ]],"*yes*")</f>
        <v>0</v>
      </c>
      <c r="O359" s="47"/>
      <c r="P359" s="47"/>
      <c r="Q359" s="47"/>
      <c r="R359" s="47"/>
      <c r="S359" s="47"/>
      <c r="T359" s="47"/>
      <c r="U359" s="47"/>
      <c r="V359" s="47"/>
      <c r="W359" s="47"/>
      <c r="X359" s="47"/>
      <c r="Y359" s="47"/>
      <c r="Z359" s="47"/>
      <c r="AA359" s="47"/>
      <c r="AB359" s="47"/>
      <c r="AC359" s="47"/>
      <c r="AD359" s="47"/>
      <c r="AE359" s="47"/>
      <c r="AF359" s="47" t="s">
        <v>2278</v>
      </c>
      <c r="AG359" s="47"/>
      <c r="AH359" s="47"/>
    </row>
    <row r="360" spans="1:34" s="26" customFormat="1" ht="76.5" customHeight="1">
      <c r="A360" s="229" t="s">
        <v>642</v>
      </c>
      <c r="B360" s="183" t="s">
        <v>2285</v>
      </c>
      <c r="C360" s="184" t="s">
        <v>103</v>
      </c>
      <c r="D360" s="66"/>
      <c r="E360" s="61"/>
      <c r="F360" s="61"/>
      <c r="G360" s="223" t="s">
        <v>2294</v>
      </c>
      <c r="H360" s="202" t="s">
        <v>2293</v>
      </c>
      <c r="I360" s="47" t="s">
        <v>2461</v>
      </c>
      <c r="J360" s="47" t="s">
        <v>103</v>
      </c>
      <c r="K360" s="47" t="s">
        <v>2424</v>
      </c>
      <c r="L360" s="47" t="s">
        <v>2441</v>
      </c>
      <c r="M360" s="47" t="s">
        <v>5</v>
      </c>
      <c r="N360" s="46">
        <f>COUNTIF(Table48[[#This Row],[CMMI Comprehensive Primary Care Plus (CPC+)
Version Date: CY 2017 ]:[CMS Merit-based Incentive Payment System (MIPS) - General Practice/Family Medicine, Internal Medicine, and Pediatrics
Version Date: CY 2017 ]],"*yes*")</f>
        <v>0</v>
      </c>
      <c r="O360" s="47"/>
      <c r="P360" s="47"/>
      <c r="Q360" s="47"/>
      <c r="R360" s="47"/>
      <c r="S360" s="47"/>
      <c r="T360" s="47"/>
      <c r="U360" s="47"/>
      <c r="V360" s="47"/>
      <c r="W360" s="47"/>
      <c r="X360" s="47"/>
      <c r="Y360" s="47"/>
      <c r="Z360" s="47"/>
      <c r="AA360" s="47"/>
      <c r="AB360" s="47"/>
      <c r="AC360" s="47"/>
      <c r="AD360" s="47"/>
      <c r="AE360" s="47"/>
      <c r="AF360" s="47" t="s">
        <v>2278</v>
      </c>
      <c r="AG360" s="47"/>
      <c r="AH360" s="47"/>
    </row>
    <row r="361" spans="1:34" s="26" customFormat="1" ht="76.5" customHeight="1">
      <c r="A361" s="229" t="s">
        <v>644</v>
      </c>
      <c r="B361" s="183" t="s">
        <v>2084</v>
      </c>
      <c r="C361" s="184" t="s">
        <v>103</v>
      </c>
      <c r="D361" s="66"/>
      <c r="E361" s="61"/>
      <c r="F361" s="61"/>
      <c r="G361" s="223" t="s">
        <v>261</v>
      </c>
      <c r="H361" s="202" t="s">
        <v>2085</v>
      </c>
      <c r="I361" s="47" t="s">
        <v>2412</v>
      </c>
      <c r="J361" s="47" t="s">
        <v>2399</v>
      </c>
      <c r="K361" s="47" t="s">
        <v>2396</v>
      </c>
      <c r="L361" s="47" t="s">
        <v>2403</v>
      </c>
      <c r="M361" s="154" t="s">
        <v>2171</v>
      </c>
      <c r="N361" s="46">
        <f>COUNTIF(Table48[[#This Row],[CMMI Comprehensive Primary Care Plus (CPC+)
Version Date: CY 2017 ]:[CMS Merit-based Incentive Payment System (MIPS) - General Practice/Family Medicine, Internal Medicine, and Pediatrics
Version Date: CY 2017 ]],"*yes*")</f>
        <v>0</v>
      </c>
      <c r="O361" s="47"/>
      <c r="P361" s="47"/>
      <c r="Q361" s="47"/>
      <c r="R361" s="47"/>
      <c r="S361" s="47"/>
      <c r="T361" s="47"/>
      <c r="U361" s="47"/>
      <c r="V361" s="47"/>
      <c r="W361" s="47"/>
      <c r="X361" s="47"/>
      <c r="Y361" s="47"/>
      <c r="Z361" s="47"/>
      <c r="AA361" s="47"/>
      <c r="AB361" s="47" t="s">
        <v>2083</v>
      </c>
      <c r="AC361" s="47"/>
      <c r="AD361" s="47"/>
      <c r="AE361" s="47"/>
      <c r="AF361" s="47"/>
      <c r="AG361" s="47"/>
      <c r="AH361" s="47"/>
    </row>
    <row r="362" spans="1:34" s="26" customFormat="1" ht="76.5" customHeight="1">
      <c r="A362" s="189" t="s">
        <v>645</v>
      </c>
      <c r="B362" s="183" t="s">
        <v>2701</v>
      </c>
      <c r="C362" s="185" t="s">
        <v>103</v>
      </c>
      <c r="D362" s="61"/>
      <c r="E362" s="61"/>
      <c r="F362" s="61"/>
      <c r="G362" s="240" t="s">
        <v>2021</v>
      </c>
      <c r="H362" s="202" t="s">
        <v>2194</v>
      </c>
      <c r="I362" s="47" t="s">
        <v>2467</v>
      </c>
      <c r="J362" s="47" t="s">
        <v>103</v>
      </c>
      <c r="K362" s="47" t="s">
        <v>2416</v>
      </c>
      <c r="L362" s="47" t="s">
        <v>103</v>
      </c>
      <c r="M362" s="47" t="s">
        <v>5</v>
      </c>
      <c r="N362" s="46">
        <f>COUNTIF(Table48[[#This Row],[CMMI Comprehensive Primary Care Plus (CPC+)
Version Date: CY 2017 ]:[CMS Merit-based Incentive Payment System (MIPS) - General Practice/Family Medicine, Internal Medicine, and Pediatrics
Version Date: CY 2017 ]],"*yes*")</f>
        <v>1</v>
      </c>
      <c r="O362" s="47"/>
      <c r="P362" s="47"/>
      <c r="Q362" s="47"/>
      <c r="R362" s="47"/>
      <c r="S362" s="47"/>
      <c r="T362" s="47"/>
      <c r="U362" s="47"/>
      <c r="V362" s="47"/>
      <c r="W362" s="47" t="s">
        <v>1</v>
      </c>
      <c r="X362" s="47"/>
      <c r="Y362" s="47"/>
      <c r="Z362" s="47"/>
      <c r="AA362" s="47"/>
      <c r="AB362" s="47"/>
      <c r="AC362" s="47"/>
      <c r="AD362" s="47"/>
      <c r="AE362" s="47"/>
      <c r="AF362" s="47"/>
      <c r="AG362" s="47"/>
      <c r="AH362" s="47"/>
    </row>
    <row r="363" spans="1:34" s="26" customFormat="1" ht="76.5" customHeight="1">
      <c r="A363" s="189" t="s">
        <v>646</v>
      </c>
      <c r="B363" s="183" t="s">
        <v>1928</v>
      </c>
      <c r="C363" s="185" t="s">
        <v>103</v>
      </c>
      <c r="D363" s="61"/>
      <c r="E363" s="61"/>
      <c r="F363" s="61"/>
      <c r="G363" s="240" t="s">
        <v>2021</v>
      </c>
      <c r="H363" s="202" t="s">
        <v>2632</v>
      </c>
      <c r="I363" s="47" t="s">
        <v>2394</v>
      </c>
      <c r="J363" s="47" t="s">
        <v>103</v>
      </c>
      <c r="K363" s="47" t="s">
        <v>2396</v>
      </c>
      <c r="L363" s="47" t="s">
        <v>2403</v>
      </c>
      <c r="M363" s="47" t="s">
        <v>5</v>
      </c>
      <c r="N363" s="46">
        <f>COUNTIF(Table48[[#This Row],[CMMI Comprehensive Primary Care Plus (CPC+)
Version Date: CY 2017 ]:[CMS Merit-based Incentive Payment System (MIPS) - General Practice/Family Medicine, Internal Medicine, and Pediatrics
Version Date: CY 2017 ]],"*yes*")</f>
        <v>1</v>
      </c>
      <c r="O363" s="47"/>
      <c r="P363" s="47"/>
      <c r="Q363" s="47"/>
      <c r="R363" s="47"/>
      <c r="S363" s="47"/>
      <c r="T363" s="47"/>
      <c r="U363" s="47"/>
      <c r="V363" s="47"/>
      <c r="W363" s="47" t="s">
        <v>1</v>
      </c>
      <c r="X363" s="47"/>
      <c r="Y363" s="47"/>
      <c r="Z363" s="47"/>
      <c r="AA363" s="47"/>
      <c r="AB363" s="47"/>
      <c r="AC363" s="47"/>
      <c r="AD363" s="47"/>
      <c r="AE363" s="47"/>
      <c r="AF363" s="47"/>
      <c r="AG363" s="47"/>
      <c r="AH363" s="47"/>
    </row>
    <row r="364" spans="1:34" s="26" customFormat="1" ht="76.5" customHeight="1">
      <c r="A364" s="189" t="s">
        <v>647</v>
      </c>
      <c r="B364" s="183" t="s">
        <v>2702</v>
      </c>
      <c r="C364" s="185" t="s">
        <v>103</v>
      </c>
      <c r="D364" s="61"/>
      <c r="E364" s="61"/>
      <c r="F364" s="61"/>
      <c r="G364" s="240" t="s">
        <v>2021</v>
      </c>
      <c r="H364" s="202" t="s">
        <v>2633</v>
      </c>
      <c r="I364" s="47" t="s">
        <v>2394</v>
      </c>
      <c r="J364" s="47" t="s">
        <v>103</v>
      </c>
      <c r="K364" s="47" t="s">
        <v>2396</v>
      </c>
      <c r="L364" s="47" t="s">
        <v>2403</v>
      </c>
      <c r="M364" s="47" t="s">
        <v>5</v>
      </c>
      <c r="N364" s="46">
        <f>COUNTIF(Table48[[#This Row],[CMMI Comprehensive Primary Care Plus (CPC+)
Version Date: CY 2017 ]:[CMS Merit-based Incentive Payment System (MIPS) - General Practice/Family Medicine, Internal Medicine, and Pediatrics
Version Date: CY 2017 ]],"*yes*")</f>
        <v>1</v>
      </c>
      <c r="O364" s="47"/>
      <c r="P364" s="47"/>
      <c r="Q364" s="47"/>
      <c r="R364" s="47"/>
      <c r="S364" s="47"/>
      <c r="T364" s="47"/>
      <c r="U364" s="47"/>
      <c r="V364" s="47"/>
      <c r="W364" s="47" t="s">
        <v>1</v>
      </c>
      <c r="X364" s="47"/>
      <c r="Y364" s="47"/>
      <c r="Z364" s="47"/>
      <c r="AA364" s="47"/>
      <c r="AB364" s="47"/>
      <c r="AC364" s="47"/>
      <c r="AD364" s="47"/>
      <c r="AE364" s="47"/>
      <c r="AF364" s="47"/>
      <c r="AG364" s="47"/>
      <c r="AH364" s="47"/>
    </row>
    <row r="365" spans="1:34" s="26" customFormat="1" ht="76.5" customHeight="1">
      <c r="A365" s="189" t="s">
        <v>648</v>
      </c>
      <c r="B365" s="183" t="s">
        <v>1929</v>
      </c>
      <c r="C365" s="185" t="s">
        <v>103</v>
      </c>
      <c r="D365" s="61"/>
      <c r="E365" s="61"/>
      <c r="F365" s="61"/>
      <c r="G365" s="240" t="s">
        <v>2021</v>
      </c>
      <c r="H365" s="202" t="s">
        <v>2195</v>
      </c>
      <c r="I365" s="47" t="s">
        <v>2412</v>
      </c>
      <c r="J365" s="47" t="s">
        <v>2417</v>
      </c>
      <c r="K365" s="47" t="s">
        <v>2396</v>
      </c>
      <c r="L365" s="47" t="s">
        <v>2441</v>
      </c>
      <c r="M365" s="47" t="s">
        <v>430</v>
      </c>
      <c r="N365" s="46">
        <f>COUNTIF(Table48[[#This Row],[CMMI Comprehensive Primary Care Plus (CPC+)
Version Date: CY 2017 ]:[CMS Merit-based Incentive Payment System (MIPS) - General Practice/Family Medicine, Internal Medicine, and Pediatrics
Version Date: CY 2017 ]],"*yes*")</f>
        <v>1</v>
      </c>
      <c r="O365" s="47"/>
      <c r="P365" s="47"/>
      <c r="Q365" s="47"/>
      <c r="R365" s="47"/>
      <c r="S365" s="47"/>
      <c r="T365" s="47"/>
      <c r="U365" s="47"/>
      <c r="V365" s="47"/>
      <c r="W365" s="47" t="s">
        <v>1</v>
      </c>
      <c r="X365" s="47"/>
      <c r="Y365" s="47"/>
      <c r="Z365" s="47"/>
      <c r="AA365" s="47"/>
      <c r="AB365" s="47" t="s">
        <v>2554</v>
      </c>
      <c r="AC365" s="47"/>
      <c r="AD365" s="47"/>
      <c r="AE365" s="47"/>
      <c r="AF365" s="47"/>
      <c r="AG365" s="47"/>
      <c r="AH365" s="47"/>
    </row>
    <row r="366" spans="1:34" s="26" customFormat="1" ht="76.5" customHeight="1">
      <c r="A366" s="189" t="s">
        <v>649</v>
      </c>
      <c r="B366" s="183" t="s">
        <v>1931</v>
      </c>
      <c r="C366" s="185" t="s">
        <v>103</v>
      </c>
      <c r="D366" s="61"/>
      <c r="E366" s="61"/>
      <c r="F366" s="61"/>
      <c r="G366" s="240" t="s">
        <v>2021</v>
      </c>
      <c r="H366" s="202" t="s">
        <v>2196</v>
      </c>
      <c r="I366" s="47" t="s">
        <v>2412</v>
      </c>
      <c r="J366" s="47" t="s">
        <v>2417</v>
      </c>
      <c r="K366" s="47" t="s">
        <v>2402</v>
      </c>
      <c r="L366" s="47" t="s">
        <v>2441</v>
      </c>
      <c r="M366" s="47" t="s">
        <v>430</v>
      </c>
      <c r="N366" s="46">
        <f>COUNTIF(Table48[[#This Row],[CMMI Comprehensive Primary Care Plus (CPC+)
Version Date: CY 2017 ]:[CMS Merit-based Incentive Payment System (MIPS) - General Practice/Family Medicine, Internal Medicine, and Pediatrics
Version Date: CY 2017 ]],"*yes*")</f>
        <v>1</v>
      </c>
      <c r="O366" s="47"/>
      <c r="P366" s="47"/>
      <c r="Q366" s="47"/>
      <c r="R366" s="47"/>
      <c r="S366" s="47"/>
      <c r="T366" s="47"/>
      <c r="U366" s="47"/>
      <c r="V366" s="47"/>
      <c r="W366" s="47" t="s">
        <v>1</v>
      </c>
      <c r="X366" s="47"/>
      <c r="Y366" s="47"/>
      <c r="Z366" s="47"/>
      <c r="AA366" s="47"/>
      <c r="AB366" s="47"/>
      <c r="AC366" s="47"/>
      <c r="AD366" s="47"/>
      <c r="AE366" s="47"/>
      <c r="AF366" s="47"/>
      <c r="AG366" s="47"/>
      <c r="AH366" s="47"/>
    </row>
    <row r="367" spans="1:34" s="26" customFormat="1" ht="76.5" customHeight="1">
      <c r="A367" s="229" t="s">
        <v>650</v>
      </c>
      <c r="B367" s="183" t="s">
        <v>2081</v>
      </c>
      <c r="C367" s="184" t="s">
        <v>103</v>
      </c>
      <c r="D367" s="66"/>
      <c r="E367" s="61"/>
      <c r="F367" s="61"/>
      <c r="G367" s="223" t="s">
        <v>261</v>
      </c>
      <c r="H367" s="202" t="s">
        <v>2082</v>
      </c>
      <c r="I367" s="47" t="s">
        <v>2412</v>
      </c>
      <c r="J367" s="47" t="s">
        <v>2407</v>
      </c>
      <c r="K367" s="47" t="s">
        <v>2396</v>
      </c>
      <c r="L367" s="47" t="s">
        <v>2403</v>
      </c>
      <c r="M367" s="154" t="s">
        <v>2171</v>
      </c>
      <c r="N367" s="46">
        <f>COUNTIF(Table48[[#This Row],[CMMI Comprehensive Primary Care Plus (CPC+)
Version Date: CY 2017 ]:[CMS Merit-based Incentive Payment System (MIPS) - General Practice/Family Medicine, Internal Medicine, and Pediatrics
Version Date: CY 2017 ]],"*yes*")</f>
        <v>0</v>
      </c>
      <c r="O367" s="47"/>
      <c r="P367" s="47"/>
      <c r="Q367" s="47"/>
      <c r="R367" s="47"/>
      <c r="S367" s="47"/>
      <c r="T367" s="47"/>
      <c r="U367" s="47"/>
      <c r="V367" s="47"/>
      <c r="W367" s="47"/>
      <c r="X367" s="47"/>
      <c r="Y367" s="47"/>
      <c r="Z367" s="47"/>
      <c r="AA367" s="47"/>
      <c r="AB367" s="47" t="s">
        <v>2083</v>
      </c>
      <c r="AC367" s="47"/>
      <c r="AD367" s="47"/>
      <c r="AE367" s="47"/>
      <c r="AF367" s="47"/>
      <c r="AG367" s="47"/>
      <c r="AH367" s="47"/>
    </row>
    <row r="368" spans="1:34" s="26" customFormat="1" ht="76.5" customHeight="1">
      <c r="A368" s="229" t="s">
        <v>651</v>
      </c>
      <c r="B368" s="183" t="s">
        <v>903</v>
      </c>
      <c r="C368" s="184" t="s">
        <v>103</v>
      </c>
      <c r="D368" s="66"/>
      <c r="E368" s="61"/>
      <c r="F368" s="61"/>
      <c r="G368" s="240" t="s">
        <v>2021</v>
      </c>
      <c r="H368" s="202" t="s">
        <v>2634</v>
      </c>
      <c r="I368" s="47" t="s">
        <v>2432</v>
      </c>
      <c r="J368" s="47" t="s">
        <v>103</v>
      </c>
      <c r="K368" s="47" t="s">
        <v>2402</v>
      </c>
      <c r="L368" s="47" t="s">
        <v>2403</v>
      </c>
      <c r="M368" s="47" t="s">
        <v>2442</v>
      </c>
      <c r="N368" s="46">
        <f>COUNTIF(Table48[[#This Row],[CMMI Comprehensive Primary Care Plus (CPC+)
Version Date: CY 2017 ]:[CMS Merit-based Incentive Payment System (MIPS) - General Practice/Family Medicine, Internal Medicine, and Pediatrics
Version Date: CY 2017 ]],"*yes*")</f>
        <v>1</v>
      </c>
      <c r="O368" s="47"/>
      <c r="P368" s="47"/>
      <c r="Q368" s="47"/>
      <c r="R368" s="47"/>
      <c r="S368" s="47"/>
      <c r="T368" s="47"/>
      <c r="U368" s="47"/>
      <c r="V368" s="47"/>
      <c r="W368" s="47"/>
      <c r="X368" s="47" t="s">
        <v>2875</v>
      </c>
      <c r="Y368" s="47"/>
      <c r="Z368" s="47"/>
      <c r="AA368" s="47"/>
      <c r="AB368" s="47"/>
      <c r="AC368" s="47"/>
      <c r="AD368" s="47"/>
      <c r="AE368" s="47"/>
      <c r="AF368" s="47"/>
      <c r="AG368" s="47"/>
      <c r="AH368" s="47"/>
    </row>
    <row r="369" spans="1:34" s="26" customFormat="1" ht="76.5" customHeight="1">
      <c r="A369" s="189" t="s">
        <v>653</v>
      </c>
      <c r="B369" s="183" t="s">
        <v>2704</v>
      </c>
      <c r="C369" s="185" t="s">
        <v>103</v>
      </c>
      <c r="D369" s="61"/>
      <c r="E369" s="61"/>
      <c r="F369" s="61"/>
      <c r="G369" s="240" t="s">
        <v>2021</v>
      </c>
      <c r="H369" s="202" t="s">
        <v>2199</v>
      </c>
      <c r="I369" s="47" t="s">
        <v>2467</v>
      </c>
      <c r="J369" s="47" t="s">
        <v>2428</v>
      </c>
      <c r="K369" s="47" t="s">
        <v>2416</v>
      </c>
      <c r="L369" s="47" t="s">
        <v>2403</v>
      </c>
      <c r="M369" s="236" t="s">
        <v>430</v>
      </c>
      <c r="N369" s="46">
        <f>COUNTIF(Table48[[#This Row],[CMMI Comprehensive Primary Care Plus (CPC+)
Version Date: CY 2017 ]:[CMS Merit-based Incentive Payment System (MIPS) - General Practice/Family Medicine, Internal Medicine, and Pediatrics
Version Date: CY 2017 ]],"*yes*")</f>
        <v>1</v>
      </c>
      <c r="O369" s="47"/>
      <c r="P369" s="47"/>
      <c r="Q369" s="47"/>
      <c r="R369" s="47"/>
      <c r="S369" s="47"/>
      <c r="T369" s="47"/>
      <c r="U369" s="47"/>
      <c r="V369" s="47"/>
      <c r="W369" s="47" t="s">
        <v>1</v>
      </c>
      <c r="X369" s="47"/>
      <c r="Y369" s="47"/>
      <c r="Z369" s="47"/>
      <c r="AA369" s="47"/>
      <c r="AB369" s="47"/>
      <c r="AC369" s="47"/>
      <c r="AD369" s="47"/>
      <c r="AE369" s="47"/>
      <c r="AF369" s="47"/>
      <c r="AG369" s="47"/>
      <c r="AH369" s="47"/>
    </row>
    <row r="370" spans="1:34" s="26" customFormat="1" ht="76.5" customHeight="1">
      <c r="A370" s="189" t="s">
        <v>654</v>
      </c>
      <c r="B370" s="183" t="s">
        <v>1315</v>
      </c>
      <c r="C370" s="186" t="s">
        <v>103</v>
      </c>
      <c r="D370" s="61"/>
      <c r="E370" s="61"/>
      <c r="F370" s="61" t="s">
        <v>821</v>
      </c>
      <c r="G370" s="240" t="s">
        <v>2021</v>
      </c>
      <c r="H370" s="202" t="s">
        <v>2666</v>
      </c>
      <c r="I370" s="47" t="s">
        <v>103</v>
      </c>
      <c r="J370" s="47" t="s">
        <v>2413</v>
      </c>
      <c r="K370" s="47" t="s">
        <v>2396</v>
      </c>
      <c r="L370" s="47" t="s">
        <v>2403</v>
      </c>
      <c r="M370" s="154" t="s">
        <v>5</v>
      </c>
      <c r="N370" s="46">
        <f>COUNTIF(Table48[[#This Row],[CMMI Comprehensive Primary Care Plus (CPC+)
Version Date: CY 2017 ]:[CMS Merit-based Incentive Payment System (MIPS) - General Practice/Family Medicine, Internal Medicine, and Pediatrics
Version Date: CY 2017 ]],"*yes*")</f>
        <v>0</v>
      </c>
      <c r="O370" s="47"/>
      <c r="P370" s="47"/>
      <c r="Q370" s="47"/>
      <c r="R370" s="47"/>
      <c r="S370" s="47"/>
      <c r="T370" s="47"/>
      <c r="U370" s="47"/>
      <c r="V370" s="47"/>
      <c r="W370" s="47"/>
      <c r="X370" s="47"/>
      <c r="Y370" s="47"/>
      <c r="Z370" s="47"/>
      <c r="AA370" s="47"/>
      <c r="AB370" s="47"/>
      <c r="AC370" s="47"/>
      <c r="AD370" s="47"/>
      <c r="AE370" s="47"/>
      <c r="AF370" s="47"/>
      <c r="AG370" s="47"/>
      <c r="AH370" s="47"/>
    </row>
    <row r="371" spans="1:34" s="26" customFormat="1" ht="76.5" customHeight="1">
      <c r="A371" s="189" t="s">
        <v>655</v>
      </c>
      <c r="B371" s="183" t="s">
        <v>1932</v>
      </c>
      <c r="C371" s="185" t="s">
        <v>103</v>
      </c>
      <c r="D371" s="61"/>
      <c r="E371" s="61" t="s">
        <v>422</v>
      </c>
      <c r="F371" s="61"/>
      <c r="G371" s="240" t="s">
        <v>2502</v>
      </c>
      <c r="H371" s="202" t="s">
        <v>1759</v>
      </c>
      <c r="I371" s="227" t="s">
        <v>2461</v>
      </c>
      <c r="J371" s="47" t="s">
        <v>2411</v>
      </c>
      <c r="K371" s="47" t="s">
        <v>2396</v>
      </c>
      <c r="L371" s="47" t="s">
        <v>2403</v>
      </c>
      <c r="M371" s="47" t="s">
        <v>5</v>
      </c>
      <c r="N371" s="46">
        <f>COUNTIF(Table48[[#This Row],[CMMI Comprehensive Primary Care Plus (CPC+)
Version Date: CY 2017 ]:[CMS Merit-based Incentive Payment System (MIPS) - General Practice/Family Medicine, Internal Medicine, and Pediatrics
Version Date: CY 2017 ]],"*yes*")</f>
        <v>0</v>
      </c>
      <c r="O371" s="47"/>
      <c r="P371" s="47"/>
      <c r="Q371" s="47"/>
      <c r="R371" s="47"/>
      <c r="S371" s="47"/>
      <c r="T371" s="47"/>
      <c r="U371" s="47"/>
      <c r="V371" s="47"/>
      <c r="W371" s="47"/>
      <c r="X371" s="47"/>
      <c r="Y371" s="47"/>
      <c r="Z371" s="47"/>
      <c r="AA371" s="47"/>
      <c r="AB371" s="47"/>
      <c r="AC371" s="47"/>
      <c r="AD371" s="47"/>
      <c r="AE371" s="47"/>
      <c r="AF371" s="47"/>
      <c r="AG371" s="47"/>
      <c r="AH371" s="47"/>
    </row>
    <row r="372" spans="1:34" s="26" customFormat="1" ht="76.5" customHeight="1">
      <c r="A372" s="189" t="s">
        <v>656</v>
      </c>
      <c r="B372" s="183" t="s">
        <v>2110</v>
      </c>
      <c r="C372" s="185" t="s">
        <v>103</v>
      </c>
      <c r="D372" s="61"/>
      <c r="E372" s="61" t="s">
        <v>423</v>
      </c>
      <c r="F372" s="61"/>
      <c r="G372" s="240" t="s">
        <v>2502</v>
      </c>
      <c r="H372" s="202" t="s">
        <v>1760</v>
      </c>
      <c r="I372" s="47" t="s">
        <v>2405</v>
      </c>
      <c r="J372" s="47" t="s">
        <v>103</v>
      </c>
      <c r="K372" s="47" t="s">
        <v>2396</v>
      </c>
      <c r="L372" s="47" t="s">
        <v>2441</v>
      </c>
      <c r="M372" s="47" t="s">
        <v>5</v>
      </c>
      <c r="N372" s="46">
        <f>COUNTIF(Table48[[#This Row],[CMMI Comprehensive Primary Care Plus (CPC+)
Version Date: CY 2017 ]:[CMS Merit-based Incentive Payment System (MIPS) - General Practice/Family Medicine, Internal Medicine, and Pediatrics
Version Date: CY 2017 ]],"*yes*")</f>
        <v>1</v>
      </c>
      <c r="O372" s="47"/>
      <c r="P372" s="47"/>
      <c r="Q372" s="47" t="s">
        <v>1</v>
      </c>
      <c r="R372" s="47"/>
      <c r="S372" s="47"/>
      <c r="T372" s="47"/>
      <c r="U372" s="47"/>
      <c r="V372" s="47"/>
      <c r="W372" s="47"/>
      <c r="X372" s="47"/>
      <c r="Y372" s="47"/>
      <c r="Z372" s="47"/>
      <c r="AA372" s="47"/>
      <c r="AB372" s="47"/>
      <c r="AC372" s="47" t="s">
        <v>2306</v>
      </c>
      <c r="AD372" s="47" t="s">
        <v>1</v>
      </c>
      <c r="AE372" s="47" t="s">
        <v>1</v>
      </c>
      <c r="AF372" s="47" t="s">
        <v>2278</v>
      </c>
      <c r="AG372" s="47" t="s">
        <v>1</v>
      </c>
      <c r="AH372" s="47"/>
    </row>
    <row r="373" spans="1:34" s="26" customFormat="1" ht="76.5" customHeight="1">
      <c r="A373" s="189" t="s">
        <v>657</v>
      </c>
      <c r="B373" s="183" t="s">
        <v>2308</v>
      </c>
      <c r="C373" s="183" t="s">
        <v>103</v>
      </c>
      <c r="D373" s="47"/>
      <c r="E373" s="47" t="s">
        <v>1524</v>
      </c>
      <c r="F373" s="47"/>
      <c r="G373" s="240" t="s">
        <v>2502</v>
      </c>
      <c r="H373" s="202" t="s">
        <v>2635</v>
      </c>
      <c r="I373" s="47" t="s">
        <v>2405</v>
      </c>
      <c r="J373" s="47" t="s">
        <v>103</v>
      </c>
      <c r="K373" s="47" t="s">
        <v>2396</v>
      </c>
      <c r="L373" s="47" t="s">
        <v>2403</v>
      </c>
      <c r="M373" s="47" t="s">
        <v>5</v>
      </c>
      <c r="N373" s="46">
        <f>COUNTIF(Table48[[#This Row],[CMMI Comprehensive Primary Care Plus (CPC+)
Version Date: CY 2017 ]:[CMS Merit-based Incentive Payment System (MIPS) - General Practice/Family Medicine, Internal Medicine, and Pediatrics
Version Date: CY 2017 ]],"*yes*")</f>
        <v>0</v>
      </c>
      <c r="O373" s="47"/>
      <c r="P373" s="47"/>
      <c r="Q373" s="47"/>
      <c r="R373" s="47"/>
      <c r="S373" s="47"/>
      <c r="T373" s="47"/>
      <c r="U373" s="47"/>
      <c r="V373" s="47"/>
      <c r="W373" s="47"/>
      <c r="X373" s="47"/>
      <c r="Y373" s="47"/>
      <c r="Z373" s="47"/>
      <c r="AA373" s="47"/>
      <c r="AB373" s="47"/>
      <c r="AC373" s="47"/>
      <c r="AD373" s="47"/>
      <c r="AE373" s="47"/>
      <c r="AF373" s="47"/>
      <c r="AG373" s="47"/>
      <c r="AH373" s="47" t="s">
        <v>1</v>
      </c>
    </row>
    <row r="374" spans="1:34" s="26" customFormat="1" ht="76.5" customHeight="1">
      <c r="A374" s="189" t="s">
        <v>658</v>
      </c>
      <c r="B374" s="183" t="s">
        <v>2309</v>
      </c>
      <c r="C374" s="185" t="s">
        <v>103</v>
      </c>
      <c r="D374" s="47"/>
      <c r="E374" s="47" t="s">
        <v>1523</v>
      </c>
      <c r="F374" s="47"/>
      <c r="G374" s="240" t="s">
        <v>2502</v>
      </c>
      <c r="H374" s="202" t="s">
        <v>2636</v>
      </c>
      <c r="I374" s="47" t="s">
        <v>2405</v>
      </c>
      <c r="J374" s="47" t="s">
        <v>2404</v>
      </c>
      <c r="K374" s="47" t="s">
        <v>2396</v>
      </c>
      <c r="L374" s="47" t="s">
        <v>2403</v>
      </c>
      <c r="M374" s="154" t="s">
        <v>2171</v>
      </c>
      <c r="N374" s="46">
        <f>COUNTIF(Table48[[#This Row],[CMMI Comprehensive Primary Care Plus (CPC+)
Version Date: CY 2017 ]:[CMS Merit-based Incentive Payment System (MIPS) - General Practice/Family Medicine, Internal Medicine, and Pediatrics
Version Date: CY 2017 ]],"*yes*")</f>
        <v>2</v>
      </c>
      <c r="O374" s="47"/>
      <c r="P374" s="47"/>
      <c r="Q374" s="47"/>
      <c r="R374" s="47" t="s">
        <v>1</v>
      </c>
      <c r="S374" s="47"/>
      <c r="T374" s="47"/>
      <c r="U374" s="47" t="s">
        <v>1</v>
      </c>
      <c r="V374" s="47"/>
      <c r="W374" s="47"/>
      <c r="X374" s="47"/>
      <c r="Y374" s="47"/>
      <c r="Z374" s="47"/>
      <c r="AA374" s="47"/>
      <c r="AB374" s="47"/>
      <c r="AC374" s="47" t="s">
        <v>2306</v>
      </c>
      <c r="AD374" s="47"/>
      <c r="AE374" s="47"/>
      <c r="AF374" s="47" t="s">
        <v>2274</v>
      </c>
      <c r="AG374" s="47"/>
      <c r="AH374" s="47" t="s">
        <v>1</v>
      </c>
    </row>
    <row r="375" spans="1:34" s="26" customFormat="1" ht="76.5" customHeight="1">
      <c r="A375" s="189" t="s">
        <v>659</v>
      </c>
      <c r="B375" s="183" t="s">
        <v>2705</v>
      </c>
      <c r="C375" s="184" t="s">
        <v>103</v>
      </c>
      <c r="D375" s="66" t="s">
        <v>432</v>
      </c>
      <c r="E375" s="66" t="s">
        <v>103</v>
      </c>
      <c r="F375" s="66" t="s">
        <v>103</v>
      </c>
      <c r="G375" s="240" t="s">
        <v>2437</v>
      </c>
      <c r="H375" s="202" t="s">
        <v>2596</v>
      </c>
      <c r="I375" s="47" t="s">
        <v>2405</v>
      </c>
      <c r="J375" s="47" t="s">
        <v>2399</v>
      </c>
      <c r="K375" s="47" t="s">
        <v>2396</v>
      </c>
      <c r="L375" s="47" t="s">
        <v>2403</v>
      </c>
      <c r="M375" s="47" t="s">
        <v>5</v>
      </c>
      <c r="N375" s="46">
        <f>COUNTIF(Table48[[#This Row],[CMMI Comprehensive Primary Care Plus (CPC+)
Version Date: CY 2017 ]:[CMS Merit-based Incentive Payment System (MIPS) - General Practice/Family Medicine, Internal Medicine, and Pediatrics
Version Date: CY 2017 ]],"*yes*")</f>
        <v>0</v>
      </c>
      <c r="O375" s="47"/>
      <c r="P375" s="47"/>
      <c r="Q375" s="47"/>
      <c r="R375" s="47"/>
      <c r="S375" s="47"/>
      <c r="T375" s="47"/>
      <c r="U375" s="47"/>
      <c r="V375" s="47"/>
      <c r="W375" s="47"/>
      <c r="X375" s="47"/>
      <c r="Y375" s="47"/>
      <c r="Z375" s="47"/>
      <c r="AA375" s="47"/>
      <c r="AB375" s="47"/>
      <c r="AC375" s="47"/>
      <c r="AD375" s="47" t="s">
        <v>1</v>
      </c>
      <c r="AE375" s="47" t="s">
        <v>1</v>
      </c>
      <c r="AF375" s="47"/>
      <c r="AG375" s="47"/>
      <c r="AH375" s="47"/>
    </row>
    <row r="376" spans="1:34" s="26" customFormat="1" ht="76.5" customHeight="1">
      <c r="A376" s="189" t="s">
        <v>660</v>
      </c>
      <c r="B376" s="183" t="s">
        <v>425</v>
      </c>
      <c r="C376" s="185" t="s">
        <v>103</v>
      </c>
      <c r="D376" s="61"/>
      <c r="E376" s="61" t="s">
        <v>424</v>
      </c>
      <c r="F376" s="61"/>
      <c r="G376" s="240" t="s">
        <v>2502</v>
      </c>
      <c r="H376" s="202" t="s">
        <v>1761</v>
      </c>
      <c r="I376" s="47" t="s">
        <v>2430</v>
      </c>
      <c r="J376" s="47" t="s">
        <v>2417</v>
      </c>
      <c r="K376" s="47" t="s">
        <v>2402</v>
      </c>
      <c r="L376" s="47" t="s">
        <v>2397</v>
      </c>
      <c r="M376" s="47" t="s">
        <v>5</v>
      </c>
      <c r="N376" s="46">
        <f>COUNTIF(Table48[[#This Row],[CMMI Comprehensive Primary Care Plus (CPC+)
Version Date: CY 2017 ]:[CMS Merit-based Incentive Payment System (MIPS) - General Practice/Family Medicine, Internal Medicine, and Pediatrics
Version Date: CY 2017 ]],"*yes*")</f>
        <v>1</v>
      </c>
      <c r="O376" s="47"/>
      <c r="P376" s="47"/>
      <c r="Q376" s="47" t="s">
        <v>1</v>
      </c>
      <c r="R376" s="47"/>
      <c r="S376" s="47"/>
      <c r="T376" s="47"/>
      <c r="U376" s="47"/>
      <c r="V376" s="47"/>
      <c r="W376" s="47"/>
      <c r="X376" s="47"/>
      <c r="Y376" s="47"/>
      <c r="Z376" s="47"/>
      <c r="AA376" s="47"/>
      <c r="AB376" s="47"/>
      <c r="AC376" s="47" t="s">
        <v>2306</v>
      </c>
      <c r="AD376" s="47"/>
      <c r="AE376" s="47"/>
      <c r="AF376" s="47" t="s">
        <v>2278</v>
      </c>
      <c r="AG376" s="47"/>
      <c r="AH376" s="47" t="s">
        <v>1</v>
      </c>
    </row>
    <row r="377" spans="1:34" s="26" customFormat="1" ht="76.5" customHeight="1">
      <c r="A377" s="189" t="s">
        <v>661</v>
      </c>
      <c r="B377" s="183" t="s">
        <v>222</v>
      </c>
      <c r="C377" s="183" t="s">
        <v>103</v>
      </c>
      <c r="D377" s="47"/>
      <c r="E377" s="47"/>
      <c r="F377" s="47"/>
      <c r="G377" s="240" t="s">
        <v>2502</v>
      </c>
      <c r="H377" s="202" t="s">
        <v>1762</v>
      </c>
      <c r="I377" s="47" t="s">
        <v>2430</v>
      </c>
      <c r="J377" s="47" t="s">
        <v>103</v>
      </c>
      <c r="K377" s="47" t="s">
        <v>2424</v>
      </c>
      <c r="L377" s="47" t="s">
        <v>2441</v>
      </c>
      <c r="M377" s="47" t="s">
        <v>5</v>
      </c>
      <c r="N377" s="46">
        <f>COUNTIF(Table48[[#This Row],[CMMI Comprehensive Primary Care Plus (CPC+)
Version Date: CY 2017 ]:[CMS Merit-based Incentive Payment System (MIPS) - General Practice/Family Medicine, Internal Medicine, and Pediatrics
Version Date: CY 2017 ]],"*yes*")</f>
        <v>1</v>
      </c>
      <c r="O377" s="47"/>
      <c r="P377" s="47" t="s">
        <v>1</v>
      </c>
      <c r="Q377" s="47"/>
      <c r="R377" s="47"/>
      <c r="S377" s="47"/>
      <c r="T377" s="47"/>
      <c r="U377" s="47"/>
      <c r="V377" s="47"/>
      <c r="W377" s="47"/>
      <c r="X377" s="47"/>
      <c r="Y377" s="47"/>
      <c r="Z377" s="47"/>
      <c r="AA377" s="47"/>
      <c r="AB377" s="47"/>
      <c r="AC377" s="47"/>
      <c r="AD377" s="47" t="s">
        <v>2571</v>
      </c>
      <c r="AE377" s="47" t="s">
        <v>2572</v>
      </c>
      <c r="AF377" s="47"/>
      <c r="AG377" s="47"/>
      <c r="AH377" s="47"/>
    </row>
    <row r="378" spans="1:34" s="26" customFormat="1" ht="76.5" customHeight="1">
      <c r="A378" s="189" t="s">
        <v>662</v>
      </c>
      <c r="B378" s="183" t="s">
        <v>34</v>
      </c>
      <c r="C378" s="185" t="s">
        <v>103</v>
      </c>
      <c r="D378" s="61"/>
      <c r="E378" s="61"/>
      <c r="F378" s="61"/>
      <c r="G378" s="240" t="s">
        <v>2507</v>
      </c>
      <c r="H378" s="202" t="s">
        <v>1763</v>
      </c>
      <c r="I378" s="47" t="s">
        <v>2430</v>
      </c>
      <c r="J378" s="47" t="s">
        <v>2413</v>
      </c>
      <c r="K378" s="47" t="s">
        <v>2402</v>
      </c>
      <c r="L378" s="47" t="s">
        <v>2403</v>
      </c>
      <c r="M378" s="47" t="s">
        <v>5</v>
      </c>
      <c r="N378" s="46">
        <f>COUNTIF(Table48[[#This Row],[CMMI Comprehensive Primary Care Plus (CPC+)
Version Date: CY 2017 ]:[CMS Merit-based Incentive Payment System (MIPS) - General Practice/Family Medicine, Internal Medicine, and Pediatrics
Version Date: CY 2017 ]],"*yes*")</f>
        <v>0</v>
      </c>
      <c r="O378" s="47"/>
      <c r="P378" s="47"/>
      <c r="Q378" s="47"/>
      <c r="R378" s="47"/>
      <c r="S378" s="47"/>
      <c r="T378" s="47"/>
      <c r="U378" s="47"/>
      <c r="V378" s="47"/>
      <c r="W378" s="47"/>
      <c r="X378" s="47"/>
      <c r="Y378" s="47"/>
      <c r="Z378" s="47"/>
      <c r="AA378" s="47"/>
      <c r="AB378" s="47"/>
      <c r="AC378" s="47"/>
      <c r="AD378" s="47"/>
      <c r="AE378" s="47"/>
      <c r="AF378" s="47"/>
      <c r="AG378" s="47"/>
      <c r="AH378" s="47"/>
    </row>
    <row r="379" spans="1:34" s="26" customFormat="1" ht="76.5" customHeight="1">
      <c r="A379" s="189" t="s">
        <v>663</v>
      </c>
      <c r="B379" s="183" t="s">
        <v>173</v>
      </c>
      <c r="C379" s="185" t="s">
        <v>103</v>
      </c>
      <c r="D379" s="61"/>
      <c r="E379" s="61"/>
      <c r="F379" s="61"/>
      <c r="G379" s="240" t="s">
        <v>2482</v>
      </c>
      <c r="H379" s="202" t="s">
        <v>1764</v>
      </c>
      <c r="I379" s="47" t="s">
        <v>2405</v>
      </c>
      <c r="J379" s="47" t="s">
        <v>2425</v>
      </c>
      <c r="K379" s="47" t="s">
        <v>2396</v>
      </c>
      <c r="L379" s="47" t="s">
        <v>2403</v>
      </c>
      <c r="M379" s="47" t="s">
        <v>6</v>
      </c>
      <c r="N379" s="46">
        <f>COUNTIF(Table48[[#This Row],[CMMI Comprehensive Primary Care Plus (CPC+)
Version Date: CY 2017 ]:[CMS Merit-based Incentive Payment System (MIPS) - General Practice/Family Medicine, Internal Medicine, and Pediatrics
Version Date: CY 2017 ]],"*yes*")</f>
        <v>1</v>
      </c>
      <c r="O379" s="47"/>
      <c r="P379" s="47"/>
      <c r="Q379" s="47" t="s">
        <v>1</v>
      </c>
      <c r="R379" s="47"/>
      <c r="S379" s="47"/>
      <c r="T379" s="47"/>
      <c r="U379" s="47"/>
      <c r="V379" s="47"/>
      <c r="W379" s="47"/>
      <c r="X379" s="47"/>
      <c r="Y379" s="47"/>
      <c r="Z379" s="47"/>
      <c r="AA379" s="47"/>
      <c r="AB379" s="47"/>
      <c r="AC379" s="47"/>
      <c r="AD379" s="47"/>
      <c r="AE379" s="47"/>
      <c r="AF379" s="47"/>
      <c r="AG379" s="47"/>
      <c r="AH379" s="47"/>
    </row>
    <row r="380" spans="1:34" s="26" customFormat="1" ht="76.5" customHeight="1">
      <c r="A380" s="189" t="s">
        <v>664</v>
      </c>
      <c r="B380" s="183" t="s">
        <v>434</v>
      </c>
      <c r="C380" s="185" t="s">
        <v>103</v>
      </c>
      <c r="D380" s="61"/>
      <c r="E380" s="61"/>
      <c r="F380" s="61"/>
      <c r="G380" s="240" t="s">
        <v>2502</v>
      </c>
      <c r="H380" s="231" t="s">
        <v>2516</v>
      </c>
      <c r="I380" s="47" t="s">
        <v>103</v>
      </c>
      <c r="J380" s="47" t="s">
        <v>103</v>
      </c>
      <c r="K380" s="47" t="s">
        <v>2400</v>
      </c>
      <c r="L380" s="47" t="s">
        <v>2403</v>
      </c>
      <c r="M380" s="47" t="s">
        <v>6</v>
      </c>
      <c r="N380" s="46">
        <f>COUNTIF(Table48[[#This Row],[CMMI Comprehensive Primary Care Plus (CPC+)
Version Date: CY 2017 ]:[CMS Merit-based Incentive Payment System (MIPS) - General Practice/Family Medicine, Internal Medicine, and Pediatrics
Version Date: CY 2017 ]],"*yes*")</f>
        <v>0</v>
      </c>
      <c r="O380" s="47"/>
      <c r="P380" s="47"/>
      <c r="Q380" s="47"/>
      <c r="R380" s="47"/>
      <c r="S380" s="47"/>
      <c r="T380" s="47"/>
      <c r="U380" s="47"/>
      <c r="V380" s="47"/>
      <c r="W380" s="47"/>
      <c r="X380" s="47"/>
      <c r="Y380" s="47"/>
      <c r="Z380" s="47"/>
      <c r="AA380" s="47"/>
      <c r="AB380" s="47"/>
      <c r="AC380" s="47"/>
      <c r="AD380" s="47" t="s">
        <v>2091</v>
      </c>
      <c r="AE380" s="47" t="s">
        <v>2091</v>
      </c>
      <c r="AF380" s="47"/>
      <c r="AG380" s="47"/>
      <c r="AH380" s="47"/>
    </row>
    <row r="381" spans="1:34" s="26" customFormat="1" ht="76.5" customHeight="1">
      <c r="A381" s="189" t="s">
        <v>665</v>
      </c>
      <c r="B381" s="183" t="s">
        <v>433</v>
      </c>
      <c r="C381" s="185" t="s">
        <v>103</v>
      </c>
      <c r="D381" s="61"/>
      <c r="E381" s="61"/>
      <c r="F381" s="61"/>
      <c r="G381" s="240" t="s">
        <v>2502</v>
      </c>
      <c r="H381" s="202" t="s">
        <v>2517</v>
      </c>
      <c r="I381" s="47" t="s">
        <v>103</v>
      </c>
      <c r="J381" s="47" t="s">
        <v>103</v>
      </c>
      <c r="K381" s="47" t="s">
        <v>2400</v>
      </c>
      <c r="L381" s="47" t="s">
        <v>2397</v>
      </c>
      <c r="M381" s="47" t="s">
        <v>6</v>
      </c>
      <c r="N381" s="46">
        <f>COUNTIF(Table48[[#This Row],[CMMI Comprehensive Primary Care Plus (CPC+)
Version Date: CY 2017 ]:[CMS Merit-based Incentive Payment System (MIPS) - General Practice/Family Medicine, Internal Medicine, and Pediatrics
Version Date: CY 2017 ]],"*yes*")</f>
        <v>0</v>
      </c>
      <c r="O381" s="47"/>
      <c r="P381" s="47"/>
      <c r="Q381" s="47"/>
      <c r="R381" s="47"/>
      <c r="S381" s="47"/>
      <c r="T381" s="47"/>
      <c r="U381" s="47"/>
      <c r="V381" s="47"/>
      <c r="W381" s="47"/>
      <c r="X381" s="47"/>
      <c r="Y381" s="47"/>
      <c r="Z381" s="47"/>
      <c r="AA381" s="47"/>
      <c r="AB381" s="47"/>
      <c r="AC381" s="47"/>
      <c r="AD381" s="47"/>
      <c r="AE381" s="47"/>
      <c r="AF381" s="47"/>
      <c r="AG381" s="47"/>
      <c r="AH381" s="47"/>
    </row>
    <row r="382" spans="1:34" s="26" customFormat="1" ht="76.5" customHeight="1">
      <c r="A382" s="189" t="s">
        <v>666</v>
      </c>
      <c r="B382" s="183" t="s">
        <v>1933</v>
      </c>
      <c r="C382" s="185" t="s">
        <v>103</v>
      </c>
      <c r="D382" s="61"/>
      <c r="E382" s="61" t="s">
        <v>426</v>
      </c>
      <c r="F382" s="61"/>
      <c r="G382" s="240" t="s">
        <v>2502</v>
      </c>
      <c r="H382" s="202" t="s">
        <v>1765</v>
      </c>
      <c r="I382" s="47" t="s">
        <v>2405</v>
      </c>
      <c r="J382" s="47" t="s">
        <v>103</v>
      </c>
      <c r="K382" s="47" t="s">
        <v>2396</v>
      </c>
      <c r="L382" s="47" t="s">
        <v>2397</v>
      </c>
      <c r="M382" s="47" t="s">
        <v>5</v>
      </c>
      <c r="N382" s="46">
        <f>COUNTIF(Table48[[#This Row],[CMMI Comprehensive Primary Care Plus (CPC+)
Version Date: CY 2017 ]:[CMS Merit-based Incentive Payment System (MIPS) - General Practice/Family Medicine, Internal Medicine, and Pediatrics
Version Date: CY 2017 ]],"*yes*")</f>
        <v>1</v>
      </c>
      <c r="O382" s="47"/>
      <c r="P382" s="47"/>
      <c r="Q382" s="47" t="s">
        <v>1</v>
      </c>
      <c r="R382" s="47"/>
      <c r="S382" s="47"/>
      <c r="T382" s="47"/>
      <c r="U382" s="47"/>
      <c r="V382" s="47"/>
      <c r="W382" s="47"/>
      <c r="X382" s="47"/>
      <c r="Y382" s="47"/>
      <c r="Z382" s="47"/>
      <c r="AA382" s="47"/>
      <c r="AB382" s="47"/>
      <c r="AC382" s="47" t="s">
        <v>2306</v>
      </c>
      <c r="AD382" s="47"/>
      <c r="AE382" s="47" t="s">
        <v>1</v>
      </c>
      <c r="AF382" s="47"/>
      <c r="AG382" s="47"/>
      <c r="AH382" s="47" t="s">
        <v>1</v>
      </c>
    </row>
    <row r="383" spans="1:34" s="26" customFormat="1" ht="76.5" customHeight="1">
      <c r="A383" s="189" t="s">
        <v>667</v>
      </c>
      <c r="B383" s="183" t="s">
        <v>2706</v>
      </c>
      <c r="C383" s="185" t="s">
        <v>103</v>
      </c>
      <c r="D383" s="61"/>
      <c r="E383" s="61"/>
      <c r="F383" s="61" t="s">
        <v>708</v>
      </c>
      <c r="G383" s="240" t="s">
        <v>2484</v>
      </c>
      <c r="H383" s="202" t="s">
        <v>1766</v>
      </c>
      <c r="I383" s="47" t="s">
        <v>2405</v>
      </c>
      <c r="J383" s="47" t="s">
        <v>2420</v>
      </c>
      <c r="K383" s="47" t="s">
        <v>2402</v>
      </c>
      <c r="L383" s="47" t="s">
        <v>2397</v>
      </c>
      <c r="M383" s="47" t="s">
        <v>5</v>
      </c>
      <c r="N383" s="46">
        <f>COUNTIF(Table48[[#This Row],[CMMI Comprehensive Primary Care Plus (CPC+)
Version Date: CY 2017 ]:[CMS Merit-based Incentive Payment System (MIPS) - General Practice/Family Medicine, Internal Medicine, and Pediatrics
Version Date: CY 2017 ]],"*yes*")</f>
        <v>1</v>
      </c>
      <c r="O383" s="47"/>
      <c r="P383" s="47"/>
      <c r="Q383" s="47"/>
      <c r="R383" s="47"/>
      <c r="S383" s="47"/>
      <c r="T383" s="47" t="s">
        <v>1</v>
      </c>
      <c r="U383" s="47"/>
      <c r="V383" s="47"/>
      <c r="W383" s="47"/>
      <c r="X383" s="47"/>
      <c r="Y383" s="47"/>
      <c r="Z383" s="47"/>
      <c r="AA383" s="47"/>
      <c r="AB383" s="47"/>
      <c r="AC383" s="47"/>
      <c r="AD383" s="47"/>
      <c r="AE383" s="47"/>
      <c r="AF383" s="47"/>
      <c r="AG383" s="47"/>
      <c r="AH383" s="47"/>
    </row>
    <row r="384" spans="1:34" s="26" customFormat="1" ht="76.5" customHeight="1">
      <c r="A384" s="189" t="s">
        <v>668</v>
      </c>
      <c r="B384" s="183" t="s">
        <v>2111</v>
      </c>
      <c r="C384" s="183" t="s">
        <v>103</v>
      </c>
      <c r="D384" s="47"/>
      <c r="E384" s="47" t="s">
        <v>390</v>
      </c>
      <c r="F384" s="47"/>
      <c r="G384" s="240" t="s">
        <v>2502</v>
      </c>
      <c r="H384" s="202" t="s">
        <v>2637</v>
      </c>
      <c r="I384" s="47" t="s">
        <v>2398</v>
      </c>
      <c r="J384" s="47" t="s">
        <v>2401</v>
      </c>
      <c r="K384" s="47" t="s">
        <v>2402</v>
      </c>
      <c r="L384" s="47" t="s">
        <v>2403</v>
      </c>
      <c r="M384" s="154" t="s">
        <v>2171</v>
      </c>
      <c r="N384" s="46">
        <f>COUNTIF(Table48[[#This Row],[CMMI Comprehensive Primary Care Plus (CPC+)
Version Date: CY 2017 ]:[CMS Merit-based Incentive Payment System (MIPS) - General Practice/Family Medicine, Internal Medicine, and Pediatrics
Version Date: CY 2017 ]],"*yes*")</f>
        <v>0</v>
      </c>
      <c r="O384" s="47"/>
      <c r="P384" s="47"/>
      <c r="Q384" s="47"/>
      <c r="R384" s="47"/>
      <c r="S384" s="47"/>
      <c r="T384" s="47"/>
      <c r="U384" s="47"/>
      <c r="V384" s="47"/>
      <c r="W384" s="47"/>
      <c r="X384" s="47"/>
      <c r="Y384" s="47"/>
      <c r="Z384" s="47"/>
      <c r="AA384" s="47"/>
      <c r="AB384" s="47"/>
      <c r="AC384" s="47"/>
      <c r="AD384" s="47"/>
      <c r="AE384" s="47"/>
      <c r="AF384" s="47"/>
      <c r="AG384" s="47"/>
      <c r="AH384" s="47"/>
    </row>
    <row r="385" spans="1:34" s="26" customFormat="1" ht="76.5" customHeight="1">
      <c r="A385" s="189" t="s">
        <v>669</v>
      </c>
      <c r="B385" s="183" t="s">
        <v>2707</v>
      </c>
      <c r="C385" s="185" t="s">
        <v>103</v>
      </c>
      <c r="D385" s="61"/>
      <c r="E385" s="61"/>
      <c r="F385" s="61" t="s">
        <v>706</v>
      </c>
      <c r="G385" s="240" t="s">
        <v>2021</v>
      </c>
      <c r="H385" s="202" t="s">
        <v>1768</v>
      </c>
      <c r="I385" s="47" t="s">
        <v>2467</v>
      </c>
      <c r="J385" s="47" t="s">
        <v>103</v>
      </c>
      <c r="K385" s="47" t="s">
        <v>2396</v>
      </c>
      <c r="L385" s="47" t="s">
        <v>2441</v>
      </c>
      <c r="M385" s="47" t="s">
        <v>430</v>
      </c>
      <c r="N385" s="46">
        <f>COUNTIF(Table48[[#This Row],[CMMI Comprehensive Primary Care Plus (CPC+)
Version Date: CY 2017 ]:[CMS Merit-based Incentive Payment System (MIPS) - General Practice/Family Medicine, Internal Medicine, and Pediatrics
Version Date: CY 2017 ]],"*yes*")</f>
        <v>2</v>
      </c>
      <c r="O385" s="47" t="s">
        <v>1</v>
      </c>
      <c r="P385" s="47"/>
      <c r="Q385" s="47"/>
      <c r="R385" s="47"/>
      <c r="S385" s="47"/>
      <c r="T385" s="47" t="s">
        <v>1</v>
      </c>
      <c r="U385" s="47"/>
      <c r="V385" s="47"/>
      <c r="W385" s="47"/>
      <c r="X385" s="47"/>
      <c r="Y385" s="47"/>
      <c r="Z385" s="47"/>
      <c r="AA385" s="47"/>
      <c r="AB385" s="47"/>
      <c r="AC385" s="47"/>
      <c r="AD385" s="47"/>
      <c r="AE385" s="47"/>
      <c r="AF385" s="47"/>
      <c r="AG385" s="47"/>
      <c r="AH385" s="47"/>
    </row>
    <row r="386" spans="1:34" s="26" customFormat="1" ht="76.5" customHeight="1">
      <c r="A386" s="189" t="s">
        <v>670</v>
      </c>
      <c r="B386" s="183" t="s">
        <v>174</v>
      </c>
      <c r="C386" s="185" t="s">
        <v>103</v>
      </c>
      <c r="D386" s="61"/>
      <c r="E386" s="61"/>
      <c r="F386" s="61"/>
      <c r="G386" s="240" t="s">
        <v>2514</v>
      </c>
      <c r="H386" s="202" t="s">
        <v>1769</v>
      </c>
      <c r="I386" s="47" t="s">
        <v>2445</v>
      </c>
      <c r="J386" s="47" t="s">
        <v>103</v>
      </c>
      <c r="K386" s="47" t="s">
        <v>2402</v>
      </c>
      <c r="L386" s="47" t="s">
        <v>2408</v>
      </c>
      <c r="M386" s="47" t="s">
        <v>6</v>
      </c>
      <c r="N386" s="46">
        <f>COUNTIF(Table48[[#This Row],[CMMI Comprehensive Primary Care Plus (CPC+)
Version Date: CY 2017 ]:[CMS Merit-based Incentive Payment System (MIPS) - General Practice/Family Medicine, Internal Medicine, and Pediatrics
Version Date: CY 2017 ]],"*yes*")</f>
        <v>0</v>
      </c>
      <c r="O386" s="47"/>
      <c r="P386" s="47"/>
      <c r="Q386" s="47"/>
      <c r="R386" s="47"/>
      <c r="S386" s="47"/>
      <c r="T386" s="47"/>
      <c r="U386" s="47"/>
      <c r="V386" s="47"/>
      <c r="W386" s="47"/>
      <c r="X386" s="47"/>
      <c r="Y386" s="47"/>
      <c r="Z386" s="47"/>
      <c r="AA386" s="47"/>
      <c r="AB386" s="47"/>
      <c r="AC386" s="47"/>
      <c r="AD386" s="47"/>
      <c r="AE386" s="47"/>
      <c r="AF386" s="47"/>
      <c r="AG386" s="47"/>
      <c r="AH386" s="47"/>
    </row>
    <row r="387" spans="1:34" s="26" customFormat="1" ht="76.5" customHeight="1">
      <c r="A387" s="189" t="s">
        <v>671</v>
      </c>
      <c r="B387" s="183" t="s">
        <v>819</v>
      </c>
      <c r="C387" s="186" t="s">
        <v>103</v>
      </c>
      <c r="D387" s="61"/>
      <c r="E387" s="61"/>
      <c r="F387" s="61" t="s">
        <v>818</v>
      </c>
      <c r="G387" s="240" t="s">
        <v>2482</v>
      </c>
      <c r="H387" s="202" t="s">
        <v>2233</v>
      </c>
      <c r="I387" s="47" t="s">
        <v>2398</v>
      </c>
      <c r="J387" s="47" t="s">
        <v>2428</v>
      </c>
      <c r="K387" s="47" t="s">
        <v>2396</v>
      </c>
      <c r="L387" s="47" t="s">
        <v>2403</v>
      </c>
      <c r="M387" s="227" t="s">
        <v>5</v>
      </c>
      <c r="N387" s="46">
        <f>COUNTIF(Table48[[#This Row],[CMMI Comprehensive Primary Care Plus (CPC+)
Version Date: CY 2017 ]:[CMS Merit-based Incentive Payment System (MIPS) - General Practice/Family Medicine, Internal Medicine, and Pediatrics
Version Date: CY 2017 ]],"*yes*")</f>
        <v>2</v>
      </c>
      <c r="O387" s="47" t="s">
        <v>1</v>
      </c>
      <c r="P387" s="47"/>
      <c r="Q387" s="47"/>
      <c r="R387" s="47"/>
      <c r="S387" s="47"/>
      <c r="T387" s="47" t="s">
        <v>1</v>
      </c>
      <c r="U387" s="47"/>
      <c r="V387" s="47"/>
      <c r="W387" s="47"/>
      <c r="X387" s="47"/>
      <c r="Y387" s="47"/>
      <c r="Z387" s="47"/>
      <c r="AA387" s="47"/>
      <c r="AB387" s="47"/>
      <c r="AC387" s="47"/>
      <c r="AD387" s="47"/>
      <c r="AE387" s="47"/>
      <c r="AF387" s="47"/>
      <c r="AG387" s="47"/>
      <c r="AH387" s="47"/>
    </row>
    <row r="388" spans="1:34" s="26" customFormat="1" ht="76.5" customHeight="1">
      <c r="A388" s="189" t="s">
        <v>672</v>
      </c>
      <c r="B388" s="183" t="s">
        <v>2708</v>
      </c>
      <c r="C388" s="185" t="s">
        <v>103</v>
      </c>
      <c r="D388" s="61"/>
      <c r="E388" s="61"/>
      <c r="F388" s="61"/>
      <c r="G388" s="240" t="s">
        <v>2483</v>
      </c>
      <c r="H388" s="202" t="s">
        <v>2836</v>
      </c>
      <c r="I388" s="47" t="s">
        <v>2430</v>
      </c>
      <c r="J388" s="47" t="s">
        <v>103</v>
      </c>
      <c r="K388" s="47" t="s">
        <v>2402</v>
      </c>
      <c r="L388" s="47" t="s">
        <v>2403</v>
      </c>
      <c r="M388" s="47" t="s">
        <v>6</v>
      </c>
      <c r="N388" s="46">
        <f>COUNTIF(Table48[[#This Row],[CMMI Comprehensive Primary Care Plus (CPC+)
Version Date: CY 2017 ]:[CMS Merit-based Incentive Payment System (MIPS) - General Practice/Family Medicine, Internal Medicine, and Pediatrics
Version Date: CY 2017 ]],"*yes*")</f>
        <v>0</v>
      </c>
      <c r="O388" s="47"/>
      <c r="P388" s="47"/>
      <c r="Q388" s="47"/>
      <c r="R388" s="47"/>
      <c r="S388" s="47"/>
      <c r="T388" s="47"/>
      <c r="U388" s="47"/>
      <c r="V388" s="47"/>
      <c r="W388" s="47"/>
      <c r="X388" s="47"/>
      <c r="Y388" s="47"/>
      <c r="Z388" s="47"/>
      <c r="AA388" s="47"/>
      <c r="AB388" s="47"/>
      <c r="AC388" s="47"/>
      <c r="AD388" s="47"/>
      <c r="AE388" s="47"/>
      <c r="AF388" s="47"/>
      <c r="AG388" s="47"/>
      <c r="AH388" s="47"/>
    </row>
    <row r="389" spans="1:34" s="26" customFormat="1" ht="76.5" customHeight="1">
      <c r="A389" s="189" t="s">
        <v>673</v>
      </c>
      <c r="B389" s="183" t="s">
        <v>2709</v>
      </c>
      <c r="C389" s="185" t="s">
        <v>103</v>
      </c>
      <c r="D389" s="61"/>
      <c r="E389" s="61"/>
      <c r="F389" s="61"/>
      <c r="G389" s="240" t="s">
        <v>2483</v>
      </c>
      <c r="H389" s="202" t="s">
        <v>2837</v>
      </c>
      <c r="I389" s="47" t="s">
        <v>2430</v>
      </c>
      <c r="J389" s="47" t="s">
        <v>103</v>
      </c>
      <c r="K389" s="47" t="s">
        <v>2402</v>
      </c>
      <c r="L389" s="47" t="s">
        <v>2403</v>
      </c>
      <c r="M389" s="47" t="s">
        <v>6</v>
      </c>
      <c r="N389" s="46">
        <f>COUNTIF(Table48[[#This Row],[CMMI Comprehensive Primary Care Plus (CPC+)
Version Date: CY 2017 ]:[CMS Merit-based Incentive Payment System (MIPS) - General Practice/Family Medicine, Internal Medicine, and Pediatrics
Version Date: CY 2017 ]],"*yes*")</f>
        <v>0</v>
      </c>
      <c r="O389" s="47"/>
      <c r="P389" s="47"/>
      <c r="Q389" s="47"/>
      <c r="R389" s="47"/>
      <c r="S389" s="47"/>
      <c r="T389" s="47"/>
      <c r="U389" s="47"/>
      <c r="V389" s="47"/>
      <c r="W389" s="47"/>
      <c r="X389" s="47"/>
      <c r="Y389" s="47"/>
      <c r="Z389" s="47"/>
      <c r="AA389" s="47"/>
      <c r="AB389" s="47"/>
      <c r="AC389" s="47"/>
      <c r="AD389" s="47"/>
      <c r="AE389" s="47"/>
      <c r="AF389" s="47"/>
      <c r="AG389" s="47"/>
      <c r="AH389" s="47"/>
    </row>
    <row r="390" spans="1:34" s="26" customFormat="1" ht="76.5" customHeight="1">
      <c r="A390" s="189" t="s">
        <v>674</v>
      </c>
      <c r="B390" s="183" t="s">
        <v>2710</v>
      </c>
      <c r="C390" s="184" t="s">
        <v>103</v>
      </c>
      <c r="D390" s="66" t="s">
        <v>432</v>
      </c>
      <c r="E390" s="66" t="s">
        <v>103</v>
      </c>
      <c r="F390" s="66" t="s">
        <v>103</v>
      </c>
      <c r="G390" s="240" t="s">
        <v>2437</v>
      </c>
      <c r="H390" s="202" t="s">
        <v>2638</v>
      </c>
      <c r="I390" s="47" t="s">
        <v>2467</v>
      </c>
      <c r="J390" s="47" t="s">
        <v>103</v>
      </c>
      <c r="K390" s="47" t="s">
        <v>2396</v>
      </c>
      <c r="L390" s="47" t="s">
        <v>103</v>
      </c>
      <c r="M390" s="227" t="s">
        <v>2592</v>
      </c>
      <c r="N390" s="46">
        <f>COUNTIF(Table48[[#This Row],[CMMI Comprehensive Primary Care Plus (CPC+)
Version Date: CY 2017 ]:[CMS Merit-based Incentive Payment System (MIPS) - General Practice/Family Medicine, Internal Medicine, and Pediatrics
Version Date: CY 2017 ]],"*yes*")</f>
        <v>0</v>
      </c>
      <c r="O390" s="47"/>
      <c r="P390" s="47"/>
      <c r="Q390" s="47"/>
      <c r="R390" s="47"/>
      <c r="S390" s="47"/>
      <c r="T390" s="47"/>
      <c r="U390" s="47"/>
      <c r="V390" s="47"/>
      <c r="W390" s="47"/>
      <c r="X390" s="47"/>
      <c r="Y390" s="47"/>
      <c r="Z390" s="47"/>
      <c r="AA390" s="47"/>
      <c r="AB390" s="47"/>
      <c r="AC390" s="47"/>
      <c r="AD390" s="47"/>
      <c r="AE390" s="47" t="s">
        <v>1</v>
      </c>
      <c r="AF390" s="47"/>
      <c r="AG390" s="47"/>
      <c r="AH390" s="47"/>
    </row>
    <row r="391" spans="1:34" s="26" customFormat="1" ht="76.5" customHeight="1">
      <c r="A391" s="189" t="s">
        <v>675</v>
      </c>
      <c r="B391" s="183" t="s">
        <v>2912</v>
      </c>
      <c r="C391" s="185" t="s">
        <v>103</v>
      </c>
      <c r="D391" s="61"/>
      <c r="E391" s="61"/>
      <c r="F391" s="61" t="s">
        <v>707</v>
      </c>
      <c r="G391" s="240" t="s">
        <v>2021</v>
      </c>
      <c r="H391" s="202" t="s">
        <v>2911</v>
      </c>
      <c r="I391" s="47" t="s">
        <v>2398</v>
      </c>
      <c r="J391" s="47" t="s">
        <v>2401</v>
      </c>
      <c r="K391" s="47" t="s">
        <v>2396</v>
      </c>
      <c r="L391" s="47" t="s">
        <v>2408</v>
      </c>
      <c r="M391" s="227" t="s">
        <v>5</v>
      </c>
      <c r="N391" s="46">
        <f>COUNTIF(Table48[[#This Row],[CMMI Comprehensive Primary Care Plus (CPC+)
Version Date: CY 2017 ]:[CMS Merit-based Incentive Payment System (MIPS) - General Practice/Family Medicine, Internal Medicine, and Pediatrics
Version Date: CY 2017 ]],"*yes*")</f>
        <v>1</v>
      </c>
      <c r="O391" s="47"/>
      <c r="P391" s="47"/>
      <c r="Q391" s="47"/>
      <c r="R391" s="47"/>
      <c r="S391" s="47"/>
      <c r="T391" s="47" t="s">
        <v>1</v>
      </c>
      <c r="U391" s="47"/>
      <c r="V391" s="47"/>
      <c r="W391" s="47"/>
      <c r="X391" s="47"/>
      <c r="Y391" s="47"/>
      <c r="Z391" s="47"/>
      <c r="AA391" s="47"/>
      <c r="AB391" s="47"/>
      <c r="AC391" s="47"/>
      <c r="AD391" s="47"/>
      <c r="AE391" s="47"/>
      <c r="AF391" s="47"/>
      <c r="AG391" s="47"/>
      <c r="AH391" s="47"/>
    </row>
    <row r="392" spans="1:34" s="26" customFormat="1" ht="76.5" customHeight="1">
      <c r="A392" s="189" t="s">
        <v>676</v>
      </c>
      <c r="B392" s="183" t="s">
        <v>2711</v>
      </c>
      <c r="C392" s="185" t="s">
        <v>103</v>
      </c>
      <c r="D392" s="61"/>
      <c r="E392" s="61"/>
      <c r="F392" s="61" t="s">
        <v>787</v>
      </c>
      <c r="G392" s="240" t="s">
        <v>2021</v>
      </c>
      <c r="H392" s="202" t="s">
        <v>1770</v>
      </c>
      <c r="I392" s="47" t="s">
        <v>2414</v>
      </c>
      <c r="J392" s="47" t="s">
        <v>2409</v>
      </c>
      <c r="K392" s="47" t="s">
        <v>2396</v>
      </c>
      <c r="L392" s="47" t="s">
        <v>2403</v>
      </c>
      <c r="M392" s="227" t="s">
        <v>5</v>
      </c>
      <c r="N392" s="46">
        <f>COUNTIF(Table48[[#This Row],[CMMI Comprehensive Primary Care Plus (CPC+)
Version Date: CY 2017 ]:[CMS Merit-based Incentive Payment System (MIPS) - General Practice/Family Medicine, Internal Medicine, and Pediatrics
Version Date: CY 2017 ]],"*yes*")</f>
        <v>1</v>
      </c>
      <c r="O392" s="47"/>
      <c r="P392" s="47"/>
      <c r="Q392" s="47"/>
      <c r="R392" s="47"/>
      <c r="S392" s="47"/>
      <c r="T392" s="47" t="s">
        <v>1</v>
      </c>
      <c r="U392" s="47"/>
      <c r="V392" s="47"/>
      <c r="W392" s="47"/>
      <c r="X392" s="47"/>
      <c r="Y392" s="47"/>
      <c r="Z392" s="47"/>
      <c r="AA392" s="47"/>
      <c r="AB392" s="47"/>
      <c r="AC392" s="47"/>
      <c r="AD392" s="47"/>
      <c r="AE392" s="47"/>
      <c r="AF392" s="47"/>
      <c r="AG392" s="47"/>
      <c r="AH392" s="47"/>
    </row>
    <row r="393" spans="1:34" s="26" customFormat="1" ht="76.5" customHeight="1">
      <c r="A393" s="189" t="s">
        <v>677</v>
      </c>
      <c r="B393" s="183" t="s">
        <v>2712</v>
      </c>
      <c r="C393" s="185" t="s">
        <v>103</v>
      </c>
      <c r="D393" s="61"/>
      <c r="E393" s="61"/>
      <c r="F393" s="61" t="s">
        <v>788</v>
      </c>
      <c r="G393" s="240" t="s">
        <v>2021</v>
      </c>
      <c r="H393" s="202" t="s">
        <v>1771</v>
      </c>
      <c r="I393" s="47" t="s">
        <v>2414</v>
      </c>
      <c r="J393" s="47" t="s">
        <v>2409</v>
      </c>
      <c r="K393" s="47" t="s">
        <v>2396</v>
      </c>
      <c r="L393" s="47" t="s">
        <v>2403</v>
      </c>
      <c r="M393" s="227" t="s">
        <v>5</v>
      </c>
      <c r="N393" s="46">
        <f>COUNTIF(Table48[[#This Row],[CMMI Comprehensive Primary Care Plus (CPC+)
Version Date: CY 2017 ]:[CMS Merit-based Incentive Payment System (MIPS) - General Practice/Family Medicine, Internal Medicine, and Pediatrics
Version Date: CY 2017 ]],"*yes*")</f>
        <v>1</v>
      </c>
      <c r="O393" s="47"/>
      <c r="P393" s="47"/>
      <c r="Q393" s="47"/>
      <c r="R393" s="47"/>
      <c r="S393" s="47"/>
      <c r="T393" s="47" t="s">
        <v>1</v>
      </c>
      <c r="U393" s="47"/>
      <c r="V393" s="47"/>
      <c r="W393" s="47"/>
      <c r="X393" s="47"/>
      <c r="Y393" s="47"/>
      <c r="Z393" s="47"/>
      <c r="AA393" s="47"/>
      <c r="AB393" s="47"/>
      <c r="AC393" s="47"/>
      <c r="AD393" s="47"/>
      <c r="AE393" s="47"/>
      <c r="AF393" s="47"/>
      <c r="AG393" s="47"/>
      <c r="AH393" s="47"/>
    </row>
    <row r="394" spans="1:34" s="26" customFormat="1" ht="76.5" customHeight="1">
      <c r="A394" s="189" t="s">
        <v>678</v>
      </c>
      <c r="B394" s="183" t="s">
        <v>2713</v>
      </c>
      <c r="C394" s="185" t="s">
        <v>103</v>
      </c>
      <c r="D394" s="61"/>
      <c r="E394" s="61"/>
      <c r="F394" s="61"/>
      <c r="G394" s="240" t="s">
        <v>2486</v>
      </c>
      <c r="H394" s="231" t="s">
        <v>2518</v>
      </c>
      <c r="I394" s="227" t="s">
        <v>2430</v>
      </c>
      <c r="J394" s="47" t="s">
        <v>103</v>
      </c>
      <c r="K394" s="47" t="s">
        <v>2402</v>
      </c>
      <c r="L394" s="47" t="s">
        <v>2397</v>
      </c>
      <c r="M394" s="64" t="s">
        <v>6</v>
      </c>
      <c r="N394" s="46">
        <f>COUNTIF(Table48[[#This Row],[CMMI Comprehensive Primary Care Plus (CPC+)
Version Date: CY 2017 ]:[CMS Merit-based Incentive Payment System (MIPS) - General Practice/Family Medicine, Internal Medicine, and Pediatrics
Version Date: CY 2017 ]],"*yes*")</f>
        <v>0</v>
      </c>
      <c r="O394" s="47"/>
      <c r="P394" s="47"/>
      <c r="Q394" s="47"/>
      <c r="R394" s="47"/>
      <c r="S394" s="47"/>
      <c r="T394" s="47"/>
      <c r="U394" s="47"/>
      <c r="V394" s="47"/>
      <c r="W394" s="47"/>
      <c r="X394" s="47"/>
      <c r="Y394" s="47"/>
      <c r="Z394" s="47"/>
      <c r="AA394" s="47"/>
      <c r="AB394" s="47"/>
      <c r="AC394" s="47"/>
      <c r="AD394" s="47"/>
      <c r="AE394" s="47"/>
      <c r="AF394" s="47"/>
      <c r="AG394" s="47"/>
      <c r="AH394" s="47"/>
    </row>
    <row r="395" spans="1:34" s="26" customFormat="1" ht="76.5" customHeight="1">
      <c r="A395" s="189" t="s">
        <v>681</v>
      </c>
      <c r="B395" s="183" t="s">
        <v>2714</v>
      </c>
      <c r="C395" s="185" t="s">
        <v>103</v>
      </c>
      <c r="D395" s="61"/>
      <c r="E395" s="61"/>
      <c r="F395" s="61"/>
      <c r="G395" s="240" t="s">
        <v>2514</v>
      </c>
      <c r="H395" s="231" t="s">
        <v>2515</v>
      </c>
      <c r="I395" s="47" t="s">
        <v>2430</v>
      </c>
      <c r="J395" s="47" t="s">
        <v>2417</v>
      </c>
      <c r="K395" s="47" t="s">
        <v>2402</v>
      </c>
      <c r="L395" s="47" t="s">
        <v>2441</v>
      </c>
      <c r="M395" s="47" t="s">
        <v>5</v>
      </c>
      <c r="N395" s="46">
        <f>COUNTIF(Table48[[#This Row],[CMMI Comprehensive Primary Care Plus (CPC+)
Version Date: CY 2017 ]:[CMS Merit-based Incentive Payment System (MIPS) - General Practice/Family Medicine, Internal Medicine, and Pediatrics
Version Date: CY 2017 ]],"*yes*")</f>
        <v>0</v>
      </c>
      <c r="O395" s="47"/>
      <c r="P395" s="47"/>
      <c r="Q395" s="47"/>
      <c r="R395" s="47"/>
      <c r="S395" s="47"/>
      <c r="T395" s="47"/>
      <c r="U395" s="47"/>
      <c r="V395" s="47"/>
      <c r="W395" s="47"/>
      <c r="X395" s="47"/>
      <c r="Y395" s="47"/>
      <c r="Z395" s="47"/>
      <c r="AA395" s="47"/>
      <c r="AB395" s="47"/>
      <c r="AC395" s="47"/>
      <c r="AD395" s="47"/>
      <c r="AE395" s="47"/>
      <c r="AF395" s="47"/>
      <c r="AG395" s="47"/>
      <c r="AH395" s="47"/>
    </row>
    <row r="396" spans="1:34" s="26" customFormat="1" ht="76.5" customHeight="1">
      <c r="A396" s="189" t="s">
        <v>682</v>
      </c>
      <c r="B396" s="230" t="s">
        <v>2438</v>
      </c>
      <c r="C396" s="184" t="s">
        <v>103</v>
      </c>
      <c r="D396" s="66"/>
      <c r="E396" s="66"/>
      <c r="F396" s="66"/>
      <c r="G396" s="223" t="s">
        <v>103</v>
      </c>
      <c r="H396" s="202" t="s">
        <v>2440</v>
      </c>
      <c r="I396" s="47" t="s">
        <v>2412</v>
      </c>
      <c r="J396" s="47" t="s">
        <v>103</v>
      </c>
      <c r="K396" s="47" t="s">
        <v>2424</v>
      </c>
      <c r="L396" s="47" t="s">
        <v>2441</v>
      </c>
      <c r="M396" s="47" t="s">
        <v>5</v>
      </c>
      <c r="N396" s="46">
        <f>COUNTIF(Table48[[#This Row],[CMMI Comprehensive Primary Care Plus (CPC+)
Version Date: CY 2017 ]:[CMS Merit-based Incentive Payment System (MIPS) - General Practice/Family Medicine, Internal Medicine, and Pediatrics
Version Date: CY 2017 ]],"*yes*")</f>
        <v>0</v>
      </c>
      <c r="O396" s="47"/>
      <c r="P396" s="47"/>
      <c r="Q396" s="47"/>
      <c r="R396" s="47"/>
      <c r="S396" s="47"/>
      <c r="T396" s="47"/>
      <c r="U396" s="47"/>
      <c r="V396" s="47"/>
      <c r="W396" s="47"/>
      <c r="X396" s="47"/>
      <c r="Y396" s="47"/>
      <c r="Z396" s="47"/>
      <c r="AA396" s="47"/>
      <c r="AB396" s="47"/>
      <c r="AC396" s="47"/>
      <c r="AD396" s="47"/>
      <c r="AE396" s="47"/>
      <c r="AF396" s="47"/>
      <c r="AG396" s="47"/>
      <c r="AH396" s="47"/>
    </row>
    <row r="397" spans="1:34" s="26" customFormat="1" ht="76.5" customHeight="1">
      <c r="A397" s="189" t="s">
        <v>683</v>
      </c>
      <c r="B397" s="183" t="s">
        <v>2910</v>
      </c>
      <c r="C397" s="185" t="s">
        <v>103</v>
      </c>
      <c r="D397" s="61"/>
      <c r="E397" s="61"/>
      <c r="F397" s="61" t="s">
        <v>820</v>
      </c>
      <c r="G397" s="240" t="s">
        <v>2021</v>
      </c>
      <c r="H397" s="202" t="s">
        <v>1774</v>
      </c>
      <c r="I397" s="47" t="s">
        <v>2398</v>
      </c>
      <c r="J397" s="47" t="s">
        <v>2401</v>
      </c>
      <c r="K397" s="47" t="s">
        <v>2402</v>
      </c>
      <c r="L397" s="47" t="s">
        <v>2403</v>
      </c>
      <c r="M397" s="154" t="s">
        <v>430</v>
      </c>
      <c r="N397" s="46">
        <f>COUNTIF(Table48[[#This Row],[CMMI Comprehensive Primary Care Plus (CPC+)
Version Date: CY 2017 ]:[CMS Merit-based Incentive Payment System (MIPS) - General Practice/Family Medicine, Internal Medicine, and Pediatrics
Version Date: CY 2017 ]],"*yes*")</f>
        <v>1</v>
      </c>
      <c r="O397" s="47"/>
      <c r="P397" s="47"/>
      <c r="Q397" s="47"/>
      <c r="R397" s="47"/>
      <c r="S397" s="47"/>
      <c r="T397" s="47" t="s">
        <v>1</v>
      </c>
      <c r="U397" s="47"/>
      <c r="V397" s="47"/>
      <c r="W397" s="47"/>
      <c r="X397" s="47"/>
      <c r="Y397" s="47"/>
      <c r="Z397" s="47"/>
      <c r="AA397" s="47"/>
      <c r="AB397" s="47"/>
      <c r="AC397" s="47"/>
      <c r="AD397" s="47"/>
      <c r="AE397" s="47"/>
      <c r="AF397" s="47"/>
      <c r="AG397" s="47"/>
      <c r="AH397" s="47"/>
    </row>
    <row r="398" spans="1:34" s="26" customFormat="1" ht="76.5" customHeight="1">
      <c r="A398" s="189" t="s">
        <v>684</v>
      </c>
      <c r="B398" s="230" t="s">
        <v>2585</v>
      </c>
      <c r="C398" s="184" t="s">
        <v>103</v>
      </c>
      <c r="D398" s="66"/>
      <c r="E398" s="66"/>
      <c r="F398" s="66"/>
      <c r="G398" s="223" t="s">
        <v>103</v>
      </c>
      <c r="H398" s="202" t="s">
        <v>2585</v>
      </c>
      <c r="I398" s="47" t="s">
        <v>2412</v>
      </c>
      <c r="J398" s="47" t="s">
        <v>103</v>
      </c>
      <c r="K398" s="47" t="s">
        <v>2402</v>
      </c>
      <c r="L398" s="47" t="s">
        <v>2441</v>
      </c>
      <c r="M398" s="47" t="s">
        <v>5</v>
      </c>
      <c r="N398" s="46">
        <f>COUNTIF(Table48[[#This Row],[CMMI Comprehensive Primary Care Plus (CPC+)
Version Date: CY 2017 ]:[CMS Merit-based Incentive Payment System (MIPS) - General Practice/Family Medicine, Internal Medicine, and Pediatrics
Version Date: CY 2017 ]],"*yes*")</f>
        <v>0</v>
      </c>
      <c r="O398" s="47"/>
      <c r="P398" s="47"/>
      <c r="Q398" s="47"/>
      <c r="R398" s="47"/>
      <c r="S398" s="47"/>
      <c r="T398" s="47"/>
      <c r="U398" s="47"/>
      <c r="V398" s="47"/>
      <c r="W398" s="47"/>
      <c r="X398" s="47"/>
      <c r="Y398" s="47"/>
      <c r="Z398" s="47"/>
      <c r="AA398" s="47"/>
      <c r="AB398" s="47"/>
      <c r="AC398" s="47"/>
      <c r="AD398" s="47"/>
      <c r="AE398" s="47"/>
      <c r="AF398" s="47"/>
      <c r="AG398" s="47"/>
      <c r="AH398" s="47"/>
    </row>
    <row r="399" spans="1:34" s="26" customFormat="1" ht="76.5" customHeight="1">
      <c r="A399" s="189" t="s">
        <v>685</v>
      </c>
      <c r="B399" s="230" t="s">
        <v>2439</v>
      </c>
      <c r="C399" s="184" t="s">
        <v>103</v>
      </c>
      <c r="D399" s="66"/>
      <c r="E399" s="66"/>
      <c r="F399" s="66"/>
      <c r="G399" s="223" t="s">
        <v>103</v>
      </c>
      <c r="H399" s="202" t="s">
        <v>2439</v>
      </c>
      <c r="I399" s="47" t="s">
        <v>2412</v>
      </c>
      <c r="J399" s="47" t="s">
        <v>103</v>
      </c>
      <c r="K399" s="47" t="s">
        <v>2424</v>
      </c>
      <c r="L399" s="47" t="s">
        <v>2441</v>
      </c>
      <c r="M399" s="47" t="s">
        <v>5</v>
      </c>
      <c r="N399" s="46">
        <f>COUNTIF(Table48[[#This Row],[CMMI Comprehensive Primary Care Plus (CPC+)
Version Date: CY 2017 ]:[CMS Merit-based Incentive Payment System (MIPS) - General Practice/Family Medicine, Internal Medicine, and Pediatrics
Version Date: CY 2017 ]],"*yes*")</f>
        <v>0</v>
      </c>
      <c r="O399" s="47"/>
      <c r="P399" s="47"/>
      <c r="Q399" s="47"/>
      <c r="R399" s="47"/>
      <c r="S399" s="47"/>
      <c r="T399" s="47"/>
      <c r="U399" s="47"/>
      <c r="V399" s="47"/>
      <c r="W399" s="47"/>
      <c r="X399" s="47"/>
      <c r="Y399" s="47"/>
      <c r="Z399" s="47"/>
      <c r="AA399" s="47"/>
      <c r="AB399" s="47"/>
      <c r="AC399" s="47"/>
      <c r="AD399" s="47"/>
      <c r="AE399" s="47"/>
      <c r="AF399" s="47"/>
      <c r="AG399" s="47"/>
      <c r="AH399" s="47"/>
    </row>
    <row r="400" spans="1:34" s="26" customFormat="1" ht="76.5" customHeight="1">
      <c r="A400" s="189" t="s">
        <v>686</v>
      </c>
      <c r="B400" s="183" t="s">
        <v>421</v>
      </c>
      <c r="C400" s="183" t="s">
        <v>103</v>
      </c>
      <c r="D400" s="47"/>
      <c r="E400" s="47" t="s">
        <v>420</v>
      </c>
      <c r="F400" s="47"/>
      <c r="G400" s="240" t="s">
        <v>2502</v>
      </c>
      <c r="H400" s="202" t="s">
        <v>1775</v>
      </c>
      <c r="I400" s="47" t="s">
        <v>2405</v>
      </c>
      <c r="J400" s="47" t="s">
        <v>103</v>
      </c>
      <c r="K400" s="47" t="s">
        <v>2396</v>
      </c>
      <c r="L400" s="47" t="s">
        <v>2397</v>
      </c>
      <c r="M400" s="47" t="s">
        <v>5</v>
      </c>
      <c r="N400" s="46">
        <f>COUNTIF(Table48[[#This Row],[CMMI Comprehensive Primary Care Plus (CPC+)
Version Date: CY 2017 ]:[CMS Merit-based Incentive Payment System (MIPS) - General Practice/Family Medicine, Internal Medicine, and Pediatrics
Version Date: CY 2017 ]],"*yes*")</f>
        <v>0</v>
      </c>
      <c r="O400" s="47"/>
      <c r="P400" s="47"/>
      <c r="Q400" s="47"/>
      <c r="R400" s="47"/>
      <c r="S400" s="47"/>
      <c r="T400" s="47"/>
      <c r="U400" s="47"/>
      <c r="V400" s="47"/>
      <c r="W400" s="47"/>
      <c r="X400" s="47"/>
      <c r="Y400" s="47"/>
      <c r="Z400" s="47"/>
      <c r="AA400" s="47"/>
      <c r="AB400" s="47"/>
      <c r="AC400" s="47"/>
      <c r="AD400" s="47"/>
      <c r="AE400" s="47"/>
      <c r="AF400" s="47" t="s">
        <v>2278</v>
      </c>
      <c r="AG400" s="47"/>
      <c r="AH400" s="47"/>
    </row>
    <row r="401" spans="1:34" s="26" customFormat="1" ht="76.5" customHeight="1">
      <c r="A401" s="229" t="s">
        <v>687</v>
      </c>
      <c r="B401" s="183" t="s">
        <v>2304</v>
      </c>
      <c r="C401" s="184" t="s">
        <v>103</v>
      </c>
      <c r="D401" s="66"/>
      <c r="E401" s="61" t="s">
        <v>2305</v>
      </c>
      <c r="F401" s="61"/>
      <c r="G401" s="240" t="s">
        <v>2502</v>
      </c>
      <c r="H401" s="202" t="s">
        <v>2639</v>
      </c>
      <c r="I401" s="47" t="s">
        <v>2414</v>
      </c>
      <c r="J401" s="47" t="s">
        <v>2411</v>
      </c>
      <c r="K401" s="47" t="s">
        <v>2396</v>
      </c>
      <c r="L401" s="47" t="s">
        <v>2441</v>
      </c>
      <c r="M401" s="47" t="s">
        <v>430</v>
      </c>
      <c r="N401" s="46">
        <f>COUNTIF(Table48[[#This Row],[CMMI Comprehensive Primary Care Plus (CPC+)
Version Date: CY 2017 ]:[CMS Merit-based Incentive Payment System (MIPS) - General Practice/Family Medicine, Internal Medicine, and Pediatrics
Version Date: CY 2017 ]],"*yes*")</f>
        <v>0</v>
      </c>
      <c r="O401" s="47"/>
      <c r="P401" s="47"/>
      <c r="Q401" s="47"/>
      <c r="R401" s="47"/>
      <c r="S401" s="47"/>
      <c r="T401" s="47"/>
      <c r="U401" s="47"/>
      <c r="V401" s="47"/>
      <c r="W401" s="47"/>
      <c r="X401" s="47"/>
      <c r="Y401" s="47"/>
      <c r="Z401" s="47"/>
      <c r="AA401" s="47"/>
      <c r="AB401" s="47"/>
      <c r="AC401" s="47"/>
      <c r="AD401" s="47"/>
      <c r="AE401" s="47"/>
      <c r="AF401" s="47" t="s">
        <v>2278</v>
      </c>
      <c r="AG401" s="47"/>
      <c r="AH401" s="47"/>
    </row>
    <row r="402" spans="1:34" s="26" customFormat="1" ht="76.5" customHeight="1">
      <c r="A402" s="189" t="s">
        <v>689</v>
      </c>
      <c r="B402" s="183" t="s">
        <v>2715</v>
      </c>
      <c r="C402" s="185" t="s">
        <v>103</v>
      </c>
      <c r="D402" s="61"/>
      <c r="E402" s="61"/>
      <c r="F402" s="61"/>
      <c r="G402" s="240" t="s">
        <v>2483</v>
      </c>
      <c r="H402" s="202" t="s">
        <v>2838</v>
      </c>
      <c r="I402" s="47" t="s">
        <v>2405</v>
      </c>
      <c r="J402" s="47" t="s">
        <v>103</v>
      </c>
      <c r="K402" s="47" t="s">
        <v>2402</v>
      </c>
      <c r="L402" s="47" t="s">
        <v>2403</v>
      </c>
      <c r="M402" s="47" t="s">
        <v>6</v>
      </c>
      <c r="N402" s="46">
        <f>COUNTIF(Table48[[#This Row],[CMMI Comprehensive Primary Care Plus (CPC+)
Version Date: CY 2017 ]:[CMS Merit-based Incentive Payment System (MIPS) - General Practice/Family Medicine, Internal Medicine, and Pediatrics
Version Date: CY 2017 ]],"*yes*")</f>
        <v>0</v>
      </c>
      <c r="O402" s="47"/>
      <c r="P402" s="47"/>
      <c r="Q402" s="47"/>
      <c r="R402" s="47"/>
      <c r="S402" s="47"/>
      <c r="T402" s="47"/>
      <c r="U402" s="47"/>
      <c r="V402" s="47"/>
      <c r="W402" s="47"/>
      <c r="X402" s="47"/>
      <c r="Y402" s="47"/>
      <c r="Z402" s="47"/>
      <c r="AA402" s="47"/>
      <c r="AB402" s="47"/>
      <c r="AC402" s="47"/>
      <c r="AD402" s="47"/>
      <c r="AE402" s="47"/>
      <c r="AF402" s="47"/>
      <c r="AG402" s="47"/>
      <c r="AH402" s="47"/>
    </row>
    <row r="403" spans="1:34" s="26" customFormat="1" ht="76.5" customHeight="1">
      <c r="A403" s="189" t="s">
        <v>730</v>
      </c>
      <c r="B403" s="183" t="s">
        <v>352</v>
      </c>
      <c r="C403" s="184" t="s">
        <v>103</v>
      </c>
      <c r="D403" s="66"/>
      <c r="E403" s="66"/>
      <c r="F403" s="66"/>
      <c r="G403" s="240" t="s">
        <v>2511</v>
      </c>
      <c r="H403" s="202" t="s">
        <v>1777</v>
      </c>
      <c r="I403" s="47" t="s">
        <v>2412</v>
      </c>
      <c r="J403" s="47" t="s">
        <v>2401</v>
      </c>
      <c r="K403" s="47" t="s">
        <v>2402</v>
      </c>
      <c r="L403" s="47" t="s">
        <v>2403</v>
      </c>
      <c r="M403" s="47" t="s">
        <v>6</v>
      </c>
      <c r="N403" s="46">
        <f>COUNTIF(Table48[[#This Row],[CMMI Comprehensive Primary Care Plus (CPC+)
Version Date: CY 2017 ]:[CMS Merit-based Incentive Payment System (MIPS) - General Practice/Family Medicine, Internal Medicine, and Pediatrics
Version Date: CY 2017 ]],"*yes*")</f>
        <v>0</v>
      </c>
      <c r="O403" s="47"/>
      <c r="P403" s="47"/>
      <c r="Q403" s="47"/>
      <c r="R403" s="47"/>
      <c r="S403" s="47"/>
      <c r="T403" s="47"/>
      <c r="U403" s="47"/>
      <c r="V403" s="47"/>
      <c r="W403" s="47"/>
      <c r="X403" s="47"/>
      <c r="Y403" s="47"/>
      <c r="Z403" s="47"/>
      <c r="AA403" s="47"/>
      <c r="AB403" s="47"/>
      <c r="AC403" s="47"/>
      <c r="AD403" s="47"/>
      <c r="AE403" s="47"/>
      <c r="AF403" s="47"/>
      <c r="AG403" s="47"/>
      <c r="AH403" s="47"/>
    </row>
    <row r="404" spans="1:34" s="26" customFormat="1" ht="76.5" customHeight="1">
      <c r="A404" s="189" t="s">
        <v>734</v>
      </c>
      <c r="B404" s="183" t="s">
        <v>2716</v>
      </c>
      <c r="C404" s="184" t="s">
        <v>103</v>
      </c>
      <c r="D404" s="66" t="s">
        <v>432</v>
      </c>
      <c r="E404" s="66" t="s">
        <v>103</v>
      </c>
      <c r="F404" s="66" t="s">
        <v>103</v>
      </c>
      <c r="G404" s="240" t="s">
        <v>2437</v>
      </c>
      <c r="H404" s="202" t="s">
        <v>2597</v>
      </c>
      <c r="I404" s="47" t="s">
        <v>2405</v>
      </c>
      <c r="J404" s="47" t="s">
        <v>103</v>
      </c>
      <c r="K404" s="47" t="s">
        <v>2396</v>
      </c>
      <c r="L404" s="47" t="s">
        <v>2397</v>
      </c>
      <c r="M404" s="227" t="s">
        <v>2593</v>
      </c>
      <c r="N404" s="46">
        <f>COUNTIF(Table48[[#This Row],[CMMI Comprehensive Primary Care Plus (CPC+)
Version Date: CY 2017 ]:[CMS Merit-based Incentive Payment System (MIPS) - General Practice/Family Medicine, Internal Medicine, and Pediatrics
Version Date: CY 2017 ]],"*yes*")</f>
        <v>0</v>
      </c>
      <c r="O404" s="47"/>
      <c r="P404" s="47"/>
      <c r="Q404" s="47"/>
      <c r="R404" s="47"/>
      <c r="S404" s="47"/>
      <c r="T404" s="47"/>
      <c r="U404" s="47"/>
      <c r="V404" s="47"/>
      <c r="W404" s="47"/>
      <c r="X404" s="47"/>
      <c r="Y404" s="47"/>
      <c r="Z404" s="47"/>
      <c r="AA404" s="47"/>
      <c r="AB404" s="47"/>
      <c r="AC404" s="47"/>
      <c r="AD404" s="47" t="s">
        <v>1</v>
      </c>
      <c r="AE404" s="47"/>
      <c r="AF404" s="47"/>
      <c r="AG404" s="47"/>
      <c r="AH404" s="47"/>
    </row>
    <row r="405" spans="1:34" s="26" customFormat="1" ht="76.5" customHeight="1">
      <c r="A405" s="189" t="s">
        <v>735</v>
      </c>
      <c r="B405" s="183" t="s">
        <v>2717</v>
      </c>
      <c r="C405" s="185" t="s">
        <v>103</v>
      </c>
      <c r="D405" s="61"/>
      <c r="E405" s="61"/>
      <c r="F405" s="61"/>
      <c r="G405" s="240" t="s">
        <v>2483</v>
      </c>
      <c r="H405" s="202" t="s">
        <v>2839</v>
      </c>
      <c r="I405" s="47" t="s">
        <v>2405</v>
      </c>
      <c r="J405" s="47" t="s">
        <v>2404</v>
      </c>
      <c r="K405" s="47" t="s">
        <v>2402</v>
      </c>
      <c r="L405" s="47" t="s">
        <v>2397</v>
      </c>
      <c r="M405" s="47" t="s">
        <v>6</v>
      </c>
      <c r="N405" s="46">
        <f>COUNTIF(Table48[[#This Row],[CMMI Comprehensive Primary Care Plus (CPC+)
Version Date: CY 2017 ]:[CMS Merit-based Incentive Payment System (MIPS) - General Practice/Family Medicine, Internal Medicine, and Pediatrics
Version Date: CY 2017 ]],"*yes*")</f>
        <v>0</v>
      </c>
      <c r="O405" s="47"/>
      <c r="P405" s="47"/>
      <c r="Q405" s="47"/>
      <c r="R405" s="47"/>
      <c r="S405" s="47"/>
      <c r="T405" s="47"/>
      <c r="U405" s="47"/>
      <c r="V405" s="47"/>
      <c r="W405" s="47"/>
      <c r="X405" s="47"/>
      <c r="Y405" s="47"/>
      <c r="Z405" s="47"/>
      <c r="AA405" s="47"/>
      <c r="AB405" s="47"/>
      <c r="AC405" s="47"/>
      <c r="AD405" s="47"/>
      <c r="AE405" s="47"/>
      <c r="AF405" s="47"/>
      <c r="AG405" s="47"/>
      <c r="AH405" s="47"/>
    </row>
    <row r="406" spans="1:34" s="26" customFormat="1" ht="76.5" customHeight="1">
      <c r="A406" s="189" t="s">
        <v>738</v>
      </c>
      <c r="B406" s="183" t="s">
        <v>2718</v>
      </c>
      <c r="C406" s="185" t="s">
        <v>103</v>
      </c>
      <c r="D406" s="61"/>
      <c r="E406" s="61"/>
      <c r="F406" s="61"/>
      <c r="G406" s="240" t="s">
        <v>2483</v>
      </c>
      <c r="H406" s="202" t="s">
        <v>2840</v>
      </c>
      <c r="I406" s="47" t="s">
        <v>2405</v>
      </c>
      <c r="J406" s="47" t="s">
        <v>2404</v>
      </c>
      <c r="K406" s="47" t="s">
        <v>2402</v>
      </c>
      <c r="L406" s="47" t="s">
        <v>2403</v>
      </c>
      <c r="M406" s="47" t="s">
        <v>6</v>
      </c>
      <c r="N406" s="46">
        <f>COUNTIF(Table48[[#This Row],[CMMI Comprehensive Primary Care Plus (CPC+)
Version Date: CY 2017 ]:[CMS Merit-based Incentive Payment System (MIPS) - General Practice/Family Medicine, Internal Medicine, and Pediatrics
Version Date: CY 2017 ]],"*yes*")</f>
        <v>0</v>
      </c>
      <c r="O406" s="47"/>
      <c r="P406" s="47"/>
      <c r="Q406" s="47"/>
      <c r="R406" s="47"/>
      <c r="S406" s="47"/>
      <c r="T406" s="47"/>
      <c r="U406" s="47"/>
      <c r="V406" s="47"/>
      <c r="W406" s="47"/>
      <c r="X406" s="47"/>
      <c r="Y406" s="47"/>
      <c r="Z406" s="47"/>
      <c r="AA406" s="47"/>
      <c r="AB406" s="47"/>
      <c r="AC406" s="47"/>
      <c r="AD406" s="47"/>
      <c r="AE406" s="47"/>
      <c r="AF406" s="47"/>
      <c r="AG406" s="47"/>
      <c r="AH406" s="47"/>
    </row>
    <row r="407" spans="1:34" s="26" customFormat="1" ht="76.5" customHeight="1">
      <c r="A407" s="189" t="s">
        <v>834</v>
      </c>
      <c r="B407" s="183" t="s">
        <v>353</v>
      </c>
      <c r="C407" s="184" t="s">
        <v>103</v>
      </c>
      <c r="D407" s="66"/>
      <c r="E407" s="66"/>
      <c r="F407" s="66"/>
      <c r="G407" s="240" t="s">
        <v>2511</v>
      </c>
      <c r="H407" s="202" t="s">
        <v>2606</v>
      </c>
      <c r="I407" s="47" t="s">
        <v>2412</v>
      </c>
      <c r="J407" s="47" t="s">
        <v>2413</v>
      </c>
      <c r="K407" s="47" t="s">
        <v>2416</v>
      </c>
      <c r="L407" s="47" t="s">
        <v>2441</v>
      </c>
      <c r="M407" s="47" t="s">
        <v>6</v>
      </c>
      <c r="N407" s="46">
        <f>COUNTIF(Table48[[#This Row],[CMMI Comprehensive Primary Care Plus (CPC+)
Version Date: CY 2017 ]:[CMS Merit-based Incentive Payment System (MIPS) - General Practice/Family Medicine, Internal Medicine, and Pediatrics
Version Date: CY 2017 ]],"*yes*")</f>
        <v>0</v>
      </c>
      <c r="O407" s="47"/>
      <c r="P407" s="47"/>
      <c r="Q407" s="47"/>
      <c r="R407" s="47"/>
      <c r="S407" s="47"/>
      <c r="T407" s="47"/>
      <c r="U407" s="47"/>
      <c r="V407" s="47"/>
      <c r="W407" s="47"/>
      <c r="X407" s="47"/>
      <c r="Y407" s="47"/>
      <c r="Z407" s="47"/>
      <c r="AA407" s="47"/>
      <c r="AB407" s="47"/>
      <c r="AC407" s="47"/>
      <c r="AD407" s="47"/>
      <c r="AE407" s="47"/>
      <c r="AF407" s="47"/>
      <c r="AG407" s="47"/>
      <c r="AH407" s="47"/>
    </row>
    <row r="408" spans="1:34" s="26" customFormat="1" ht="76.5" customHeight="1">
      <c r="A408" s="189" t="s">
        <v>835</v>
      </c>
      <c r="B408" s="183" t="s">
        <v>354</v>
      </c>
      <c r="C408" s="184" t="s">
        <v>103</v>
      </c>
      <c r="D408" s="66"/>
      <c r="E408" s="66"/>
      <c r="F408" s="66"/>
      <c r="G408" s="240" t="s">
        <v>2511</v>
      </c>
      <c r="H408" s="202" t="s">
        <v>2607</v>
      </c>
      <c r="I408" s="47" t="s">
        <v>2412</v>
      </c>
      <c r="J408" s="47" t="s">
        <v>2413</v>
      </c>
      <c r="K408" s="47" t="s">
        <v>2402</v>
      </c>
      <c r="L408" s="47" t="s">
        <v>2441</v>
      </c>
      <c r="M408" s="47" t="s">
        <v>6</v>
      </c>
      <c r="N408" s="46">
        <f>COUNTIF(Table48[[#This Row],[CMMI Comprehensive Primary Care Plus (CPC+)
Version Date: CY 2017 ]:[CMS Merit-based Incentive Payment System (MIPS) - General Practice/Family Medicine, Internal Medicine, and Pediatrics
Version Date: CY 2017 ]],"*yes*")</f>
        <v>0</v>
      </c>
      <c r="O408" s="47"/>
      <c r="P408" s="47"/>
      <c r="Q408" s="47"/>
      <c r="R408" s="47"/>
      <c r="S408" s="47"/>
      <c r="T408" s="47"/>
      <c r="U408" s="47"/>
      <c r="V408" s="47"/>
      <c r="W408" s="47"/>
      <c r="X408" s="47"/>
      <c r="Y408" s="47"/>
      <c r="Z408" s="47"/>
      <c r="AA408" s="47"/>
      <c r="AB408" s="47"/>
      <c r="AC408" s="47"/>
      <c r="AD408" s="47"/>
      <c r="AE408" s="47"/>
      <c r="AF408" s="47"/>
      <c r="AG408" s="47"/>
      <c r="AH408" s="47"/>
    </row>
    <row r="409" spans="1:34" s="26" customFormat="1" ht="76.5" customHeight="1">
      <c r="A409" s="189" t="s">
        <v>836</v>
      </c>
      <c r="B409" s="183" t="s">
        <v>355</v>
      </c>
      <c r="C409" s="184" t="s">
        <v>103</v>
      </c>
      <c r="D409" s="66"/>
      <c r="E409" s="66"/>
      <c r="F409" s="66"/>
      <c r="G409" s="240" t="s">
        <v>2511</v>
      </c>
      <c r="H409" s="202" t="s">
        <v>2605</v>
      </c>
      <c r="I409" s="47" t="s">
        <v>2412</v>
      </c>
      <c r="J409" s="47" t="s">
        <v>2413</v>
      </c>
      <c r="K409" s="47" t="s">
        <v>2396</v>
      </c>
      <c r="L409" s="47" t="s">
        <v>2441</v>
      </c>
      <c r="M409" s="47" t="s">
        <v>6</v>
      </c>
      <c r="N409" s="46">
        <f>COUNTIF(Table48[[#This Row],[CMMI Comprehensive Primary Care Plus (CPC+)
Version Date: CY 2017 ]:[CMS Merit-based Incentive Payment System (MIPS) - General Practice/Family Medicine, Internal Medicine, and Pediatrics
Version Date: CY 2017 ]],"*yes*")</f>
        <v>0</v>
      </c>
      <c r="O409" s="47"/>
      <c r="P409" s="47"/>
      <c r="Q409" s="47"/>
      <c r="R409" s="47"/>
      <c r="S409" s="47"/>
      <c r="T409" s="47"/>
      <c r="U409" s="47"/>
      <c r="V409" s="47"/>
      <c r="W409" s="47"/>
      <c r="X409" s="47"/>
      <c r="Y409" s="47"/>
      <c r="Z409" s="47"/>
      <c r="AA409" s="47"/>
      <c r="AB409" s="47"/>
      <c r="AC409" s="47"/>
      <c r="AD409" s="47"/>
      <c r="AE409" s="47"/>
      <c r="AF409" s="47"/>
      <c r="AG409" s="47"/>
      <c r="AH409" s="47"/>
    </row>
    <row r="410" spans="1:34" s="26" customFormat="1" ht="76.5" customHeight="1">
      <c r="A410" s="189" t="s">
        <v>837</v>
      </c>
      <c r="B410" s="183" t="s">
        <v>2719</v>
      </c>
      <c r="C410" s="184" t="s">
        <v>103</v>
      </c>
      <c r="D410" s="66" t="s">
        <v>432</v>
      </c>
      <c r="E410" s="66" t="s">
        <v>103</v>
      </c>
      <c r="F410" s="66" t="s">
        <v>103</v>
      </c>
      <c r="G410" s="240" t="s">
        <v>2437</v>
      </c>
      <c r="H410" s="202" t="s">
        <v>2598</v>
      </c>
      <c r="I410" s="47" t="s">
        <v>2430</v>
      </c>
      <c r="J410" s="47" t="s">
        <v>103</v>
      </c>
      <c r="K410" s="47" t="s">
        <v>2416</v>
      </c>
      <c r="L410" s="47" t="s">
        <v>2441</v>
      </c>
      <c r="M410" s="227" t="s">
        <v>2591</v>
      </c>
      <c r="N410" s="46">
        <f>COUNTIF(Table48[[#This Row],[CMMI Comprehensive Primary Care Plus (CPC+)
Version Date: CY 2017 ]:[CMS Merit-based Incentive Payment System (MIPS) - General Practice/Family Medicine, Internal Medicine, and Pediatrics
Version Date: CY 2017 ]],"*yes*")</f>
        <v>0</v>
      </c>
      <c r="O410" s="47"/>
      <c r="P410" s="47"/>
      <c r="Q410" s="47"/>
      <c r="R410" s="47"/>
      <c r="S410" s="47"/>
      <c r="T410" s="47"/>
      <c r="U410" s="47"/>
      <c r="V410" s="47"/>
      <c r="W410" s="47"/>
      <c r="X410" s="47"/>
      <c r="Y410" s="47"/>
      <c r="Z410" s="47"/>
      <c r="AA410" s="47"/>
      <c r="AB410" s="47"/>
      <c r="AC410" s="47"/>
      <c r="AD410" s="47" t="s">
        <v>1</v>
      </c>
      <c r="AE410" s="47" t="s">
        <v>1</v>
      </c>
      <c r="AF410" s="47"/>
      <c r="AG410" s="47"/>
      <c r="AH410" s="47"/>
    </row>
    <row r="411" spans="1:34" s="26" customFormat="1" ht="76.5" customHeight="1">
      <c r="A411" s="189" t="s">
        <v>838</v>
      </c>
      <c r="B411" s="183" t="s">
        <v>2720</v>
      </c>
      <c r="C411" s="185" t="s">
        <v>103</v>
      </c>
      <c r="D411" s="61"/>
      <c r="E411" s="61"/>
      <c r="F411" s="61"/>
      <c r="G411" s="240" t="s">
        <v>2021</v>
      </c>
      <c r="H411" s="202" t="s">
        <v>2121</v>
      </c>
      <c r="I411" s="47" t="s">
        <v>2467</v>
      </c>
      <c r="J411" s="47" t="s">
        <v>103</v>
      </c>
      <c r="K411" s="47" t="s">
        <v>2396</v>
      </c>
      <c r="L411" s="47" t="s">
        <v>2441</v>
      </c>
      <c r="M411" s="47" t="s">
        <v>5</v>
      </c>
      <c r="N411" s="46">
        <f>COUNTIF(Table48[[#This Row],[CMMI Comprehensive Primary Care Plus (CPC+)
Version Date: CY 2017 ]:[CMS Merit-based Incentive Payment System (MIPS) - General Practice/Family Medicine, Internal Medicine, and Pediatrics
Version Date: CY 2017 ]],"*yes*")</f>
        <v>1</v>
      </c>
      <c r="O411" s="47"/>
      <c r="P411" s="47"/>
      <c r="Q411" s="47"/>
      <c r="R411" s="47"/>
      <c r="S411" s="47"/>
      <c r="T411" s="47"/>
      <c r="U411" s="47"/>
      <c r="V411" s="47"/>
      <c r="W411" s="47"/>
      <c r="X411" s="47"/>
      <c r="Y411" s="47" t="s">
        <v>1893</v>
      </c>
      <c r="Z411" s="47"/>
      <c r="AA411" s="47"/>
      <c r="AB411" s="47"/>
      <c r="AC411" s="47"/>
      <c r="AD411" s="47"/>
      <c r="AE411" s="47"/>
      <c r="AF411" s="47"/>
      <c r="AG411" s="47"/>
      <c r="AH411" s="47"/>
    </row>
    <row r="412" spans="1:34" s="26" customFormat="1" ht="76.5" customHeight="1">
      <c r="A412" s="189" t="s">
        <v>839</v>
      </c>
      <c r="B412" s="183" t="s">
        <v>2721</v>
      </c>
      <c r="C412" s="185" t="s">
        <v>103</v>
      </c>
      <c r="D412" s="61"/>
      <c r="E412" s="61"/>
      <c r="F412" s="61"/>
      <c r="G412" s="240" t="s">
        <v>2021</v>
      </c>
      <c r="H412" s="202" t="s">
        <v>2524</v>
      </c>
      <c r="I412" s="47" t="s">
        <v>2405</v>
      </c>
      <c r="J412" s="47" t="s">
        <v>2420</v>
      </c>
      <c r="K412" s="47" t="s">
        <v>2396</v>
      </c>
      <c r="L412" s="47" t="s">
        <v>2397</v>
      </c>
      <c r="M412" s="47" t="s">
        <v>5</v>
      </c>
      <c r="N412" s="46">
        <f>COUNTIF(Table48[[#This Row],[CMMI Comprehensive Primary Care Plus (CPC+)
Version Date: CY 2017 ]:[CMS Merit-based Incentive Payment System (MIPS) - General Practice/Family Medicine, Internal Medicine, and Pediatrics
Version Date: CY 2017 ]],"*yes*")</f>
        <v>0</v>
      </c>
      <c r="O412" s="47"/>
      <c r="P412" s="47"/>
      <c r="Q412" s="47"/>
      <c r="R412" s="47"/>
      <c r="S412" s="47"/>
      <c r="T412" s="47"/>
      <c r="U412" s="47"/>
      <c r="V412" s="47"/>
      <c r="W412" s="47"/>
      <c r="X412" s="47"/>
      <c r="Y412" s="47"/>
      <c r="Z412" s="47"/>
      <c r="AA412" s="47"/>
      <c r="AB412" s="47"/>
      <c r="AC412" s="47"/>
      <c r="AD412" s="47"/>
      <c r="AE412" s="47"/>
      <c r="AF412" s="47"/>
      <c r="AG412" s="47"/>
      <c r="AH412" s="47"/>
    </row>
    <row r="413" spans="1:34" s="26" customFormat="1" ht="76.5" customHeight="1">
      <c r="A413" s="189" t="s">
        <v>840</v>
      </c>
      <c r="B413" s="183" t="s">
        <v>2722</v>
      </c>
      <c r="C413" s="185" t="s">
        <v>103</v>
      </c>
      <c r="D413" s="61"/>
      <c r="E413" s="61"/>
      <c r="F413" s="61"/>
      <c r="G413" s="240" t="s">
        <v>2021</v>
      </c>
      <c r="H413" s="202" t="s">
        <v>2525</v>
      </c>
      <c r="I413" s="47" t="s">
        <v>2405</v>
      </c>
      <c r="J413" s="47" t="s">
        <v>2420</v>
      </c>
      <c r="K413" s="47" t="s">
        <v>2396</v>
      </c>
      <c r="L413" s="47" t="s">
        <v>2397</v>
      </c>
      <c r="M413" s="47" t="s">
        <v>5</v>
      </c>
      <c r="N413" s="46">
        <f>COUNTIF(Table48[[#This Row],[CMMI Comprehensive Primary Care Plus (CPC+)
Version Date: CY 2017 ]:[CMS Merit-based Incentive Payment System (MIPS) - General Practice/Family Medicine, Internal Medicine, and Pediatrics
Version Date: CY 2017 ]],"*yes*")</f>
        <v>1</v>
      </c>
      <c r="O413" s="47"/>
      <c r="P413" s="47"/>
      <c r="Q413" s="47" t="s">
        <v>1</v>
      </c>
      <c r="R413" s="47"/>
      <c r="S413" s="47"/>
      <c r="T413" s="47"/>
      <c r="U413" s="47"/>
      <c r="V413" s="47"/>
      <c r="W413" s="47"/>
      <c r="X413" s="47"/>
      <c r="Y413" s="47"/>
      <c r="Z413" s="47"/>
      <c r="AA413" s="47"/>
      <c r="AB413" s="47"/>
      <c r="AC413" s="47"/>
      <c r="AD413" s="47"/>
      <c r="AE413" s="47"/>
      <c r="AF413" s="47"/>
      <c r="AG413" s="47"/>
      <c r="AH413" s="47"/>
    </row>
    <row r="414" spans="1:34" s="26" customFormat="1" ht="76.5" customHeight="1">
      <c r="A414" s="189" t="s">
        <v>841</v>
      </c>
      <c r="B414" s="183" t="s">
        <v>1903</v>
      </c>
      <c r="C414" s="184" t="s">
        <v>103</v>
      </c>
      <c r="D414" s="66"/>
      <c r="E414" s="61"/>
      <c r="F414" s="61"/>
      <c r="G414" s="223" t="s">
        <v>2021</v>
      </c>
      <c r="H414" s="202" t="s">
        <v>2221</v>
      </c>
      <c r="I414" s="47" t="s">
        <v>2398</v>
      </c>
      <c r="J414" s="47" t="s">
        <v>2401</v>
      </c>
      <c r="K414" s="47" t="s">
        <v>2396</v>
      </c>
      <c r="L414" s="47" t="s">
        <v>2403</v>
      </c>
      <c r="M414" s="236" t="s">
        <v>430</v>
      </c>
      <c r="N414" s="46">
        <f>COUNTIF(Table48[[#This Row],[CMMI Comprehensive Primary Care Plus (CPC+)
Version Date: CY 2017 ]:[CMS Merit-based Incentive Payment System (MIPS) - General Practice/Family Medicine, Internal Medicine, and Pediatrics
Version Date: CY 2017 ]],"*yes*")</f>
        <v>0</v>
      </c>
      <c r="O414" s="47"/>
      <c r="P414" s="47"/>
      <c r="Q414" s="47"/>
      <c r="R414" s="47"/>
      <c r="S414" s="47"/>
      <c r="T414" s="47"/>
      <c r="U414" s="47"/>
      <c r="V414" s="47"/>
      <c r="W414" s="47"/>
      <c r="X414" s="47"/>
      <c r="Y414" s="47"/>
      <c r="Z414" s="47"/>
      <c r="AA414" s="47"/>
      <c r="AB414" s="47"/>
      <c r="AC414" s="47"/>
      <c r="AD414" s="47"/>
      <c r="AE414" s="47"/>
      <c r="AF414" s="47"/>
      <c r="AG414" s="47"/>
      <c r="AH414" s="47"/>
    </row>
    <row r="415" spans="1:34" s="26" customFormat="1" ht="76.5" customHeight="1">
      <c r="A415" s="189" t="s">
        <v>842</v>
      </c>
      <c r="B415" s="183" t="s">
        <v>802</v>
      </c>
      <c r="C415" s="186" t="s">
        <v>103</v>
      </c>
      <c r="D415" s="61"/>
      <c r="E415" s="61"/>
      <c r="F415" s="61" t="s">
        <v>800</v>
      </c>
      <c r="G415" s="223" t="s">
        <v>801</v>
      </c>
      <c r="H415" s="202" t="s">
        <v>2599</v>
      </c>
      <c r="I415" s="47" t="s">
        <v>2405</v>
      </c>
      <c r="J415" s="47" t="s">
        <v>2425</v>
      </c>
      <c r="K415" s="47" t="s">
        <v>2396</v>
      </c>
      <c r="L415" s="47" t="s">
        <v>2403</v>
      </c>
      <c r="M415" s="47" t="s">
        <v>5</v>
      </c>
      <c r="N415" s="46">
        <f>COUNTIF(Table48[[#This Row],[CMMI Comprehensive Primary Care Plus (CPC+)
Version Date: CY 2017 ]:[CMS Merit-based Incentive Payment System (MIPS) - General Practice/Family Medicine, Internal Medicine, and Pediatrics
Version Date: CY 2017 ]],"*yes*")</f>
        <v>1</v>
      </c>
      <c r="O415" s="47"/>
      <c r="P415" s="47"/>
      <c r="Q415" s="47"/>
      <c r="R415" s="47"/>
      <c r="S415" s="47"/>
      <c r="T415" s="47" t="s">
        <v>1</v>
      </c>
      <c r="U415" s="47"/>
      <c r="V415" s="47"/>
      <c r="W415" s="47"/>
      <c r="X415" s="47"/>
      <c r="Y415" s="47"/>
      <c r="Z415" s="47"/>
      <c r="AA415" s="47"/>
      <c r="AB415" s="47"/>
      <c r="AC415" s="47"/>
      <c r="AD415" s="47"/>
      <c r="AE415" s="47"/>
      <c r="AF415" s="47"/>
      <c r="AG415" s="47"/>
      <c r="AH415" s="47"/>
    </row>
    <row r="416" spans="1:34" s="26" customFormat="1" ht="76.5" customHeight="1">
      <c r="A416" s="189" t="s">
        <v>843</v>
      </c>
      <c r="B416" s="183" t="s">
        <v>2723</v>
      </c>
      <c r="C416" s="185" t="s">
        <v>103</v>
      </c>
      <c r="D416" s="61"/>
      <c r="E416" s="61"/>
      <c r="F416" s="61"/>
      <c r="G416" s="240" t="s">
        <v>733</v>
      </c>
      <c r="H416" s="202" t="s">
        <v>1779</v>
      </c>
      <c r="I416" s="47" t="s">
        <v>2430</v>
      </c>
      <c r="J416" s="47" t="s">
        <v>2413</v>
      </c>
      <c r="K416" s="47" t="s">
        <v>2402</v>
      </c>
      <c r="L416" s="47" t="s">
        <v>2403</v>
      </c>
      <c r="M416" s="47" t="s">
        <v>5</v>
      </c>
      <c r="N416" s="46">
        <f>COUNTIF(Table48[[#This Row],[CMMI Comprehensive Primary Care Plus (CPC+)
Version Date: CY 2017 ]:[CMS Merit-based Incentive Payment System (MIPS) - General Practice/Family Medicine, Internal Medicine, and Pediatrics
Version Date: CY 2017 ]],"*yes*")</f>
        <v>1</v>
      </c>
      <c r="O416" s="47"/>
      <c r="P416" s="47"/>
      <c r="Q416" s="47"/>
      <c r="R416" s="47"/>
      <c r="S416" s="47"/>
      <c r="T416" s="47"/>
      <c r="U416" s="47" t="s">
        <v>1</v>
      </c>
      <c r="V416" s="47"/>
      <c r="W416" s="47"/>
      <c r="X416" s="47"/>
      <c r="Y416" s="47"/>
      <c r="Z416" s="47"/>
      <c r="AA416" s="47"/>
      <c r="AB416" s="47"/>
      <c r="AC416" s="47"/>
      <c r="AD416" s="47"/>
      <c r="AE416" s="47"/>
      <c r="AF416" s="47"/>
      <c r="AG416" s="47" t="s">
        <v>1</v>
      </c>
      <c r="AH416" s="47"/>
    </row>
    <row r="417" spans="1:34" s="26" customFormat="1" ht="76.5" customHeight="1">
      <c r="A417" s="189" t="s">
        <v>844</v>
      </c>
      <c r="B417" s="183" t="s">
        <v>815</v>
      </c>
      <c r="C417" s="185" t="s">
        <v>103</v>
      </c>
      <c r="D417" s="61"/>
      <c r="E417" s="61"/>
      <c r="F417" s="61" t="s">
        <v>814</v>
      </c>
      <c r="G417" s="240" t="s">
        <v>2021</v>
      </c>
      <c r="H417" s="202" t="s">
        <v>1780</v>
      </c>
      <c r="I417" s="47" t="s">
        <v>2405</v>
      </c>
      <c r="J417" s="47" t="s">
        <v>2401</v>
      </c>
      <c r="K417" s="47" t="s">
        <v>2396</v>
      </c>
      <c r="L417" s="47" t="s">
        <v>2403</v>
      </c>
      <c r="M417" s="47" t="s">
        <v>5</v>
      </c>
      <c r="N417" s="46">
        <f>COUNTIF(Table48[[#This Row],[CMMI Comprehensive Primary Care Plus (CPC+)
Version Date: CY 2017 ]:[CMS Merit-based Incentive Payment System (MIPS) - General Practice/Family Medicine, Internal Medicine, and Pediatrics
Version Date: CY 2017 ]],"*yes*")</f>
        <v>0</v>
      </c>
      <c r="O417" s="47"/>
      <c r="P417" s="47"/>
      <c r="Q417" s="47"/>
      <c r="R417" s="47"/>
      <c r="S417" s="47"/>
      <c r="T417" s="47"/>
      <c r="U417" s="47"/>
      <c r="V417" s="47"/>
      <c r="W417" s="47"/>
      <c r="X417" s="47"/>
      <c r="Y417" s="47"/>
      <c r="Z417" s="47"/>
      <c r="AA417" s="47"/>
      <c r="AB417" s="47"/>
      <c r="AC417" s="47"/>
      <c r="AD417" s="47"/>
      <c r="AE417" s="47"/>
      <c r="AF417" s="47"/>
      <c r="AG417" s="47"/>
      <c r="AH417" s="47"/>
    </row>
    <row r="418" spans="1:34" s="26" customFormat="1" ht="76.5" customHeight="1">
      <c r="A418" s="189" t="s">
        <v>845</v>
      </c>
      <c r="B418" s="183" t="s">
        <v>816</v>
      </c>
      <c r="C418" s="185" t="s">
        <v>103</v>
      </c>
      <c r="D418" s="61"/>
      <c r="E418" s="61"/>
      <c r="F418" s="61" t="s">
        <v>817</v>
      </c>
      <c r="G418" s="240" t="s">
        <v>2021</v>
      </c>
      <c r="H418" s="202" t="s">
        <v>1781</v>
      </c>
      <c r="I418" s="47" t="s">
        <v>2405</v>
      </c>
      <c r="J418" s="47" t="s">
        <v>2401</v>
      </c>
      <c r="K418" s="47" t="s">
        <v>2402</v>
      </c>
      <c r="L418" s="47" t="s">
        <v>2403</v>
      </c>
      <c r="M418" s="154" t="s">
        <v>2171</v>
      </c>
      <c r="N418" s="46">
        <f>COUNTIF(Table48[[#This Row],[CMMI Comprehensive Primary Care Plus (CPC+)
Version Date: CY 2017 ]:[CMS Merit-based Incentive Payment System (MIPS) - General Practice/Family Medicine, Internal Medicine, and Pediatrics
Version Date: CY 2017 ]],"*yes*")</f>
        <v>0</v>
      </c>
      <c r="O418" s="47"/>
      <c r="P418" s="47"/>
      <c r="Q418" s="47"/>
      <c r="R418" s="47"/>
      <c r="S418" s="47"/>
      <c r="T418" s="47"/>
      <c r="U418" s="47"/>
      <c r="V418" s="47"/>
      <c r="W418" s="47"/>
      <c r="X418" s="47"/>
      <c r="Y418" s="47"/>
      <c r="Z418" s="47"/>
      <c r="AA418" s="47"/>
      <c r="AB418" s="47"/>
      <c r="AC418" s="47"/>
      <c r="AD418" s="47"/>
      <c r="AE418" s="47"/>
      <c r="AF418" s="47"/>
      <c r="AG418" s="47"/>
      <c r="AH418" s="47"/>
    </row>
    <row r="419" spans="1:34" s="26" customFormat="1" ht="76.5" customHeight="1">
      <c r="A419" s="189" t="s">
        <v>846</v>
      </c>
      <c r="B419" s="183" t="s">
        <v>823</v>
      </c>
      <c r="C419" s="185" t="s">
        <v>103</v>
      </c>
      <c r="D419" s="61"/>
      <c r="E419" s="61"/>
      <c r="F419" s="61" t="s">
        <v>822</v>
      </c>
      <c r="G419" s="240" t="s">
        <v>2021</v>
      </c>
      <c r="H419" s="231" t="s">
        <v>1782</v>
      </c>
      <c r="I419" s="47" t="s">
        <v>2405</v>
      </c>
      <c r="J419" s="47" t="s">
        <v>2401</v>
      </c>
      <c r="K419" s="47" t="s">
        <v>2396</v>
      </c>
      <c r="L419" s="47" t="s">
        <v>2403</v>
      </c>
      <c r="M419" s="154" t="s">
        <v>430</v>
      </c>
      <c r="N419" s="46">
        <f>COUNTIF(Table48[[#This Row],[CMMI Comprehensive Primary Care Plus (CPC+)
Version Date: CY 2017 ]:[CMS Merit-based Incentive Payment System (MIPS) - General Practice/Family Medicine, Internal Medicine, and Pediatrics
Version Date: CY 2017 ]],"*yes*")</f>
        <v>3</v>
      </c>
      <c r="O419" s="47"/>
      <c r="P419" s="47"/>
      <c r="Q419" s="47"/>
      <c r="R419" s="47"/>
      <c r="S419" s="47"/>
      <c r="T419" s="47" t="s">
        <v>1</v>
      </c>
      <c r="U419" s="47"/>
      <c r="V419" s="47"/>
      <c r="W419" s="47"/>
      <c r="X419" s="47"/>
      <c r="Y419" s="47" t="s">
        <v>1901</v>
      </c>
      <c r="Z419" s="227" t="s">
        <v>2458</v>
      </c>
      <c r="AA419" s="47"/>
      <c r="AB419" s="47"/>
      <c r="AC419" s="47"/>
      <c r="AD419" s="47"/>
      <c r="AE419" s="47"/>
      <c r="AF419" s="47"/>
      <c r="AG419" s="47" t="s">
        <v>1</v>
      </c>
      <c r="AH419" s="47"/>
    </row>
    <row r="420" spans="1:34" s="26" customFormat="1" ht="76.5" customHeight="1">
      <c r="A420" s="189" t="s">
        <v>847</v>
      </c>
      <c r="B420" s="183" t="s">
        <v>2724</v>
      </c>
      <c r="C420" s="185" t="s">
        <v>103</v>
      </c>
      <c r="D420" s="61"/>
      <c r="E420" s="61"/>
      <c r="F420" s="61" t="s">
        <v>813</v>
      </c>
      <c r="G420" s="240" t="s">
        <v>2021</v>
      </c>
      <c r="H420" s="202" t="s">
        <v>2235</v>
      </c>
      <c r="I420" s="47" t="s">
        <v>2405</v>
      </c>
      <c r="J420" s="153" t="s">
        <v>2420</v>
      </c>
      <c r="K420" s="47" t="s">
        <v>2396</v>
      </c>
      <c r="L420" s="47" t="s">
        <v>2397</v>
      </c>
      <c r="M420" s="47" t="s">
        <v>5</v>
      </c>
      <c r="N420" s="46">
        <f>COUNTIF(Table48[[#This Row],[CMMI Comprehensive Primary Care Plus (CPC+)
Version Date: CY 2017 ]:[CMS Merit-based Incentive Payment System (MIPS) - General Practice/Family Medicine, Internal Medicine, and Pediatrics
Version Date: CY 2017 ]],"*yes*")</f>
        <v>2</v>
      </c>
      <c r="O420" s="47"/>
      <c r="P420" s="47"/>
      <c r="Q420" s="47"/>
      <c r="R420" s="47"/>
      <c r="S420" s="47"/>
      <c r="T420" s="47" t="s">
        <v>1</v>
      </c>
      <c r="U420" s="47"/>
      <c r="V420" s="47"/>
      <c r="W420" s="47"/>
      <c r="X420" s="47"/>
      <c r="Y420" s="47"/>
      <c r="Z420" s="227" t="s">
        <v>2464</v>
      </c>
      <c r="AA420" s="47"/>
      <c r="AB420" s="47"/>
      <c r="AC420" s="47"/>
      <c r="AD420" s="47"/>
      <c r="AE420" s="47"/>
      <c r="AF420" s="47"/>
      <c r="AG420" s="47"/>
      <c r="AH420" s="47"/>
    </row>
    <row r="421" spans="1:34" s="26" customFormat="1" ht="76.5" customHeight="1">
      <c r="A421" s="189" t="s">
        <v>848</v>
      </c>
      <c r="B421" s="183" t="s">
        <v>1936</v>
      </c>
      <c r="C421" s="184" t="s">
        <v>103</v>
      </c>
      <c r="D421" s="66" t="s">
        <v>432</v>
      </c>
      <c r="E421" s="66" t="s">
        <v>103</v>
      </c>
      <c r="F421" s="66" t="s">
        <v>103</v>
      </c>
      <c r="G421" s="240" t="s">
        <v>2437</v>
      </c>
      <c r="H421" s="202" t="s">
        <v>2435</v>
      </c>
      <c r="I421" s="47" t="s">
        <v>2430</v>
      </c>
      <c r="J421" s="47" t="s">
        <v>103</v>
      </c>
      <c r="K421" s="47" t="s">
        <v>2402</v>
      </c>
      <c r="L421" s="47" t="s">
        <v>103</v>
      </c>
      <c r="M421" s="47" t="s">
        <v>6</v>
      </c>
      <c r="N421" s="46">
        <f>COUNTIF(Table48[[#This Row],[CMMI Comprehensive Primary Care Plus (CPC+)
Version Date: CY 2017 ]:[CMS Merit-based Incentive Payment System (MIPS) - General Practice/Family Medicine, Internal Medicine, and Pediatrics
Version Date: CY 2017 ]],"*yes*")</f>
        <v>0</v>
      </c>
      <c r="O421" s="47"/>
      <c r="P421" s="47"/>
      <c r="Q421" s="47"/>
      <c r="R421" s="47"/>
      <c r="S421" s="47"/>
      <c r="T421" s="47"/>
      <c r="U421" s="47"/>
      <c r="V421" s="47"/>
      <c r="W421" s="47"/>
      <c r="X421" s="47"/>
      <c r="Y421" s="47"/>
      <c r="Z421" s="47"/>
      <c r="AA421" s="47"/>
      <c r="AB421" s="47"/>
      <c r="AC421" s="47"/>
      <c r="AD421" s="47"/>
      <c r="AE421" s="47" t="s">
        <v>1</v>
      </c>
      <c r="AF421" s="47"/>
      <c r="AG421" s="47"/>
      <c r="AH421" s="47"/>
    </row>
    <row r="422" spans="1:34" s="26" customFormat="1" ht="76.5" customHeight="1">
      <c r="A422" s="229" t="s">
        <v>849</v>
      </c>
      <c r="B422" s="183" t="s">
        <v>2302</v>
      </c>
      <c r="C422" s="184" t="s">
        <v>103</v>
      </c>
      <c r="D422" s="66"/>
      <c r="E422" s="61" t="s">
        <v>2303</v>
      </c>
      <c r="F422" s="61"/>
      <c r="G422" s="240" t="s">
        <v>2502</v>
      </c>
      <c r="H422" s="202" t="s">
        <v>2641</v>
      </c>
      <c r="I422" s="47" t="s">
        <v>2414</v>
      </c>
      <c r="J422" s="47" t="s">
        <v>2411</v>
      </c>
      <c r="K422" s="47" t="s">
        <v>2402</v>
      </c>
      <c r="L422" s="47" t="s">
        <v>2441</v>
      </c>
      <c r="M422" s="47" t="s">
        <v>430</v>
      </c>
      <c r="N422" s="46">
        <f>COUNTIF(Table48[[#This Row],[CMMI Comprehensive Primary Care Plus (CPC+)
Version Date: CY 2017 ]:[CMS Merit-based Incentive Payment System (MIPS) - General Practice/Family Medicine, Internal Medicine, and Pediatrics
Version Date: CY 2017 ]],"*yes*")</f>
        <v>0</v>
      </c>
      <c r="O422" s="47"/>
      <c r="P422" s="47"/>
      <c r="Q422" s="47"/>
      <c r="R422" s="47"/>
      <c r="S422" s="47"/>
      <c r="T422" s="47"/>
      <c r="U422" s="47"/>
      <c r="V422" s="47"/>
      <c r="W422" s="47"/>
      <c r="X422" s="47"/>
      <c r="Y422" s="47"/>
      <c r="Z422" s="47"/>
      <c r="AA422" s="47"/>
      <c r="AB422" s="47"/>
      <c r="AC422" s="47"/>
      <c r="AD422" s="47"/>
      <c r="AE422" s="47"/>
      <c r="AF422" s="47" t="s">
        <v>2278</v>
      </c>
      <c r="AG422" s="47"/>
      <c r="AH422" s="47"/>
    </row>
    <row r="423" spans="1:34" s="26" customFormat="1" ht="76.5" customHeight="1">
      <c r="A423" s="189" t="s">
        <v>850</v>
      </c>
      <c r="B423" s="183" t="s">
        <v>2725</v>
      </c>
      <c r="C423" s="185" t="s">
        <v>103</v>
      </c>
      <c r="D423" s="61"/>
      <c r="E423" s="61"/>
      <c r="F423" s="61"/>
      <c r="G423" s="240" t="s">
        <v>2021</v>
      </c>
      <c r="H423" s="202" t="s">
        <v>2436</v>
      </c>
      <c r="I423" s="47" t="s">
        <v>2430</v>
      </c>
      <c r="J423" s="47" t="s">
        <v>103</v>
      </c>
      <c r="K423" s="47" t="s">
        <v>2424</v>
      </c>
      <c r="L423" s="47" t="s">
        <v>2408</v>
      </c>
      <c r="M423" s="47" t="s">
        <v>2591</v>
      </c>
      <c r="N423" s="46">
        <f>COUNTIF(Table48[[#This Row],[CMMI Comprehensive Primary Care Plus (CPC+)
Version Date: CY 2017 ]:[CMS Merit-based Incentive Payment System (MIPS) - General Practice/Family Medicine, Internal Medicine, and Pediatrics
Version Date: CY 2017 ]],"*yes*")</f>
        <v>0</v>
      </c>
      <c r="O423" s="47"/>
      <c r="P423" s="47"/>
      <c r="Q423" s="47"/>
      <c r="R423" s="47"/>
      <c r="S423" s="47"/>
      <c r="T423" s="47"/>
      <c r="U423" s="47"/>
      <c r="V423" s="47"/>
      <c r="W423" s="47"/>
      <c r="X423" s="47"/>
      <c r="Y423" s="47"/>
      <c r="Z423" s="47"/>
      <c r="AA423" s="47"/>
      <c r="AB423" s="47"/>
      <c r="AC423" s="47"/>
      <c r="AD423" s="47"/>
      <c r="AE423" s="47"/>
      <c r="AF423" s="47"/>
      <c r="AG423" s="47"/>
      <c r="AH423" s="47"/>
    </row>
    <row r="424" spans="1:34" s="26" customFormat="1" ht="76.5" customHeight="1">
      <c r="A424" s="189" t="s">
        <v>851</v>
      </c>
      <c r="B424" s="183" t="s">
        <v>2276</v>
      </c>
      <c r="C424" s="184" t="s">
        <v>103</v>
      </c>
      <c r="D424" s="66"/>
      <c r="E424" s="66"/>
      <c r="F424" s="66"/>
      <c r="G424" s="240" t="s">
        <v>2502</v>
      </c>
      <c r="H424" s="202" t="s">
        <v>2227</v>
      </c>
      <c r="I424" s="47" t="s">
        <v>103</v>
      </c>
      <c r="J424" s="47" t="s">
        <v>103</v>
      </c>
      <c r="K424" s="47" t="s">
        <v>2400</v>
      </c>
      <c r="L424" s="47" t="s">
        <v>2441</v>
      </c>
      <c r="M424" s="47" t="s">
        <v>6</v>
      </c>
      <c r="N424" s="46">
        <f>COUNTIF(Table48[[#This Row],[CMMI Comprehensive Primary Care Plus (CPC+)
Version Date: CY 2017 ]:[CMS Merit-based Incentive Payment System (MIPS) - General Practice/Family Medicine, Internal Medicine, and Pediatrics
Version Date: CY 2017 ]],"*yes*")</f>
        <v>0</v>
      </c>
      <c r="O424" s="47"/>
      <c r="P424" s="47"/>
      <c r="Q424" s="47"/>
      <c r="R424" s="47"/>
      <c r="S424" s="47"/>
      <c r="T424" s="47"/>
      <c r="U424" s="47"/>
      <c r="V424" s="47"/>
      <c r="W424" s="47"/>
      <c r="X424" s="47"/>
      <c r="Y424" s="47"/>
      <c r="Z424" s="47"/>
      <c r="AA424" s="47"/>
      <c r="AB424" s="47"/>
      <c r="AC424" s="47"/>
      <c r="AD424" s="47"/>
      <c r="AE424" s="47"/>
      <c r="AF424" s="47" t="s">
        <v>2277</v>
      </c>
      <c r="AG424" s="47" t="s">
        <v>2273</v>
      </c>
      <c r="AH424" s="47"/>
    </row>
    <row r="425" spans="1:34" s="26" customFormat="1" ht="76.5" customHeight="1">
      <c r="A425" s="189" t="s">
        <v>917</v>
      </c>
      <c r="B425" s="183" t="s">
        <v>901</v>
      </c>
      <c r="C425" s="184" t="s">
        <v>103</v>
      </c>
      <c r="D425" s="66"/>
      <c r="E425" s="66"/>
      <c r="F425" s="66"/>
      <c r="G425" s="240" t="s">
        <v>2021</v>
      </c>
      <c r="H425" s="202" t="s">
        <v>2643</v>
      </c>
      <c r="I425" s="47" t="s">
        <v>2432</v>
      </c>
      <c r="J425" s="47" t="s">
        <v>103</v>
      </c>
      <c r="K425" s="47" t="s">
        <v>2402</v>
      </c>
      <c r="L425" s="47" t="s">
        <v>103</v>
      </c>
      <c r="M425" s="47" t="s">
        <v>2591</v>
      </c>
      <c r="N425" s="46">
        <f>COUNTIF(Table48[[#This Row],[CMMI Comprehensive Primary Care Plus (CPC+)
Version Date: CY 2017 ]:[CMS Merit-based Incentive Payment System (MIPS) - General Practice/Family Medicine, Internal Medicine, and Pediatrics
Version Date: CY 2017 ]],"*yes*")</f>
        <v>1</v>
      </c>
      <c r="O425" s="47"/>
      <c r="P425" s="47"/>
      <c r="Q425" s="47"/>
      <c r="R425" s="47"/>
      <c r="S425" s="47"/>
      <c r="T425" s="47"/>
      <c r="U425" s="47"/>
      <c r="V425" s="47"/>
      <c r="W425" s="47"/>
      <c r="X425" s="47" t="s">
        <v>2883</v>
      </c>
      <c r="Y425" s="47"/>
      <c r="Z425" s="47"/>
      <c r="AA425" s="47"/>
      <c r="AB425" s="47"/>
      <c r="AC425" s="47"/>
      <c r="AD425" s="47"/>
      <c r="AE425" s="47"/>
      <c r="AF425" s="47"/>
      <c r="AG425" s="47"/>
      <c r="AH425" s="47"/>
    </row>
    <row r="426" spans="1:34" s="26" customFormat="1" ht="76.5" customHeight="1">
      <c r="A426" s="189" t="s">
        <v>918</v>
      </c>
      <c r="B426" s="183" t="s">
        <v>1938</v>
      </c>
      <c r="C426" s="184" t="s">
        <v>103</v>
      </c>
      <c r="D426" s="66"/>
      <c r="E426" s="66"/>
      <c r="F426" s="66"/>
      <c r="G426" s="240" t="s">
        <v>2021</v>
      </c>
      <c r="H426" s="202" t="s">
        <v>1791</v>
      </c>
      <c r="I426" s="47" t="s">
        <v>2432</v>
      </c>
      <c r="J426" s="47" t="s">
        <v>103</v>
      </c>
      <c r="K426" s="47" t="s">
        <v>2402</v>
      </c>
      <c r="L426" s="47" t="s">
        <v>103</v>
      </c>
      <c r="M426" s="47" t="s">
        <v>2591</v>
      </c>
      <c r="N426" s="46">
        <f>COUNTIF(Table48[[#This Row],[CMMI Comprehensive Primary Care Plus (CPC+)
Version Date: CY 2017 ]:[CMS Merit-based Incentive Payment System (MIPS) - General Practice/Family Medicine, Internal Medicine, and Pediatrics
Version Date: CY 2017 ]],"*yes*")</f>
        <v>1</v>
      </c>
      <c r="O426" s="47"/>
      <c r="P426" s="47"/>
      <c r="Q426" s="47"/>
      <c r="R426" s="47"/>
      <c r="S426" s="47"/>
      <c r="T426" s="47"/>
      <c r="U426" s="47"/>
      <c r="V426" s="47"/>
      <c r="W426" s="47"/>
      <c r="X426" s="47" t="s">
        <v>2884</v>
      </c>
      <c r="Y426" s="47"/>
      <c r="Z426" s="47"/>
      <c r="AA426" s="47"/>
      <c r="AB426" s="47"/>
      <c r="AC426" s="47"/>
      <c r="AD426" s="47"/>
      <c r="AE426" s="47"/>
      <c r="AF426" s="47"/>
      <c r="AG426" s="47"/>
      <c r="AH426" s="47"/>
    </row>
    <row r="427" spans="1:34" s="26" customFormat="1" ht="76.5" customHeight="1">
      <c r="A427" s="189" t="s">
        <v>919</v>
      </c>
      <c r="B427" s="183" t="s">
        <v>902</v>
      </c>
      <c r="C427" s="184" t="s">
        <v>103</v>
      </c>
      <c r="D427" s="66"/>
      <c r="E427" s="66"/>
      <c r="F427" s="66"/>
      <c r="G427" s="240" t="s">
        <v>2512</v>
      </c>
      <c r="H427" s="202" t="s">
        <v>1973</v>
      </c>
      <c r="I427" s="47" t="s">
        <v>2432</v>
      </c>
      <c r="J427" s="47" t="s">
        <v>103</v>
      </c>
      <c r="K427" s="47" t="s">
        <v>2400</v>
      </c>
      <c r="L427" s="47" t="s">
        <v>103</v>
      </c>
      <c r="M427" s="154" t="s">
        <v>6</v>
      </c>
      <c r="N427" s="46">
        <f>COUNTIF(Table48[[#This Row],[CMMI Comprehensive Primary Care Plus (CPC+)
Version Date: CY 2017 ]:[CMS Merit-based Incentive Payment System (MIPS) - General Practice/Family Medicine, Internal Medicine, and Pediatrics
Version Date: CY 2017 ]],"*yes*")</f>
        <v>1</v>
      </c>
      <c r="O427" s="47"/>
      <c r="P427" s="47"/>
      <c r="Q427" s="47"/>
      <c r="R427" s="47"/>
      <c r="S427" s="47"/>
      <c r="T427" s="47"/>
      <c r="U427" s="47"/>
      <c r="V427" s="47"/>
      <c r="W427" s="47"/>
      <c r="X427" s="47" t="s">
        <v>2885</v>
      </c>
      <c r="Y427" s="47"/>
      <c r="Z427" s="47"/>
      <c r="AA427" s="47"/>
      <c r="AB427" s="47"/>
      <c r="AC427" s="47"/>
      <c r="AD427" s="47"/>
      <c r="AE427" s="47"/>
      <c r="AF427" s="47"/>
      <c r="AG427" s="47"/>
      <c r="AH427" s="47"/>
    </row>
    <row r="428" spans="1:34" s="26" customFormat="1" ht="76.5" customHeight="1">
      <c r="A428" s="189" t="s">
        <v>920</v>
      </c>
      <c r="B428" s="183" t="s">
        <v>2732</v>
      </c>
      <c r="C428" s="184" t="s">
        <v>103</v>
      </c>
      <c r="D428" s="66"/>
      <c r="E428" s="66" t="s">
        <v>909</v>
      </c>
      <c r="F428" s="66"/>
      <c r="G428" s="240" t="s">
        <v>2502</v>
      </c>
      <c r="H428" s="202" t="s">
        <v>2644</v>
      </c>
      <c r="I428" s="47" t="s">
        <v>2398</v>
      </c>
      <c r="J428" s="47" t="s">
        <v>103</v>
      </c>
      <c r="K428" s="47" t="s">
        <v>2396</v>
      </c>
      <c r="L428" s="47" t="s">
        <v>2408</v>
      </c>
      <c r="M428" s="154" t="s">
        <v>430</v>
      </c>
      <c r="N428" s="46">
        <f>COUNTIF(Table48[[#This Row],[CMMI Comprehensive Primary Care Plus (CPC+)
Version Date: CY 2017 ]:[CMS Merit-based Incentive Payment System (MIPS) - General Practice/Family Medicine, Internal Medicine, and Pediatrics
Version Date: CY 2017 ]],"*yes*")</f>
        <v>1</v>
      </c>
      <c r="O428" s="47"/>
      <c r="P428" s="47"/>
      <c r="Q428" s="47"/>
      <c r="R428" s="47"/>
      <c r="S428" s="47"/>
      <c r="T428" s="47"/>
      <c r="U428" s="47"/>
      <c r="V428" s="47"/>
      <c r="W428" s="47"/>
      <c r="X428" s="47" t="s">
        <v>2886</v>
      </c>
      <c r="Y428" s="47"/>
      <c r="Z428" s="47"/>
      <c r="AA428" s="47"/>
      <c r="AB428" s="47"/>
      <c r="AC428" s="47"/>
      <c r="AD428" s="47"/>
      <c r="AE428" s="47"/>
      <c r="AF428" s="47"/>
      <c r="AG428" s="47"/>
      <c r="AH428" s="47"/>
    </row>
    <row r="429" spans="1:34" s="26" customFormat="1" ht="76.5" customHeight="1">
      <c r="A429" s="189" t="s">
        <v>921</v>
      </c>
      <c r="B429" s="183" t="s">
        <v>2733</v>
      </c>
      <c r="C429" s="184" t="s">
        <v>103</v>
      </c>
      <c r="D429" s="66"/>
      <c r="E429" s="66" t="s">
        <v>909</v>
      </c>
      <c r="F429" s="66"/>
      <c r="G429" s="240" t="s">
        <v>2502</v>
      </c>
      <c r="H429" s="202" t="s">
        <v>2645</v>
      </c>
      <c r="I429" s="47" t="s">
        <v>2398</v>
      </c>
      <c r="J429" s="47" t="s">
        <v>103</v>
      </c>
      <c r="K429" s="47" t="s">
        <v>2396</v>
      </c>
      <c r="L429" s="47" t="s">
        <v>2408</v>
      </c>
      <c r="M429" s="154" t="s">
        <v>430</v>
      </c>
      <c r="N429" s="46">
        <f>COUNTIF(Table48[[#This Row],[CMMI Comprehensive Primary Care Plus (CPC+)
Version Date: CY 2017 ]:[CMS Merit-based Incentive Payment System (MIPS) - General Practice/Family Medicine, Internal Medicine, and Pediatrics
Version Date: CY 2017 ]],"*yes*")</f>
        <v>1</v>
      </c>
      <c r="O429" s="47"/>
      <c r="P429" s="47"/>
      <c r="Q429" s="47"/>
      <c r="R429" s="47"/>
      <c r="S429" s="47"/>
      <c r="T429" s="47"/>
      <c r="U429" s="47"/>
      <c r="V429" s="47"/>
      <c r="W429" s="47"/>
      <c r="X429" s="47" t="s">
        <v>2887</v>
      </c>
      <c r="Y429" s="47"/>
      <c r="Z429" s="47"/>
      <c r="AA429" s="47"/>
      <c r="AB429" s="47"/>
      <c r="AC429" s="47"/>
      <c r="AD429" s="47"/>
      <c r="AE429" s="47"/>
      <c r="AF429" s="47"/>
      <c r="AG429" s="47"/>
      <c r="AH429" s="47"/>
    </row>
    <row r="430" spans="1:34" s="26" customFormat="1" ht="76.5" customHeight="1">
      <c r="A430" s="189" t="s">
        <v>922</v>
      </c>
      <c r="B430" s="183" t="s">
        <v>2734</v>
      </c>
      <c r="C430" s="184" t="s">
        <v>103</v>
      </c>
      <c r="D430" s="66"/>
      <c r="E430" s="66"/>
      <c r="F430" s="66"/>
      <c r="G430" s="240" t="s">
        <v>2021</v>
      </c>
      <c r="H430" s="202" t="s">
        <v>1974</v>
      </c>
      <c r="I430" s="47" t="s">
        <v>2432</v>
      </c>
      <c r="J430" s="47" t="s">
        <v>103</v>
      </c>
      <c r="K430" s="47" t="s">
        <v>2402</v>
      </c>
      <c r="L430" s="47" t="s">
        <v>2408</v>
      </c>
      <c r="M430" s="154" t="s">
        <v>2589</v>
      </c>
      <c r="N430" s="46">
        <f>COUNTIF(Table48[[#This Row],[CMMI Comprehensive Primary Care Plus (CPC+)
Version Date: CY 2017 ]:[CMS Merit-based Incentive Payment System (MIPS) - General Practice/Family Medicine, Internal Medicine, and Pediatrics
Version Date: CY 2017 ]],"*yes*")</f>
        <v>1</v>
      </c>
      <c r="O430" s="47"/>
      <c r="P430" s="47"/>
      <c r="Q430" s="47"/>
      <c r="R430" s="47"/>
      <c r="S430" s="47"/>
      <c r="T430" s="47"/>
      <c r="U430" s="47"/>
      <c r="V430" s="47"/>
      <c r="W430" s="47"/>
      <c r="X430" s="47" t="s">
        <v>2888</v>
      </c>
      <c r="Y430" s="47"/>
      <c r="Z430" s="47"/>
      <c r="AA430" s="47"/>
      <c r="AB430" s="47"/>
      <c r="AC430" s="47"/>
      <c r="AD430" s="47"/>
      <c r="AE430" s="47"/>
      <c r="AF430" s="47"/>
      <c r="AG430" s="47"/>
      <c r="AH430" s="47"/>
    </row>
    <row r="431" spans="1:34" s="26" customFormat="1" ht="76.5" customHeight="1">
      <c r="A431" s="189" t="s">
        <v>923</v>
      </c>
      <c r="B431" s="183" t="s">
        <v>2735</v>
      </c>
      <c r="C431" s="184" t="s">
        <v>103</v>
      </c>
      <c r="D431" s="66"/>
      <c r="E431" s="66"/>
      <c r="F431" s="66"/>
      <c r="G431" s="240" t="s">
        <v>2021</v>
      </c>
      <c r="H431" s="202" t="s">
        <v>1975</v>
      </c>
      <c r="I431" s="47" t="s">
        <v>2432</v>
      </c>
      <c r="J431" s="47" t="s">
        <v>103</v>
      </c>
      <c r="K431" s="47" t="s">
        <v>2402</v>
      </c>
      <c r="L431" s="47" t="s">
        <v>2408</v>
      </c>
      <c r="M431" s="154" t="s">
        <v>2589</v>
      </c>
      <c r="N431" s="46">
        <f>COUNTIF(Table48[[#This Row],[CMMI Comprehensive Primary Care Plus (CPC+)
Version Date: CY 2017 ]:[CMS Merit-based Incentive Payment System (MIPS) - General Practice/Family Medicine, Internal Medicine, and Pediatrics
Version Date: CY 2017 ]],"*yes*")</f>
        <v>1</v>
      </c>
      <c r="O431" s="47"/>
      <c r="P431" s="47"/>
      <c r="Q431" s="47"/>
      <c r="R431" s="47"/>
      <c r="S431" s="47"/>
      <c r="T431" s="47"/>
      <c r="U431" s="47"/>
      <c r="V431" s="47"/>
      <c r="W431" s="47"/>
      <c r="X431" s="47" t="s">
        <v>2889</v>
      </c>
      <c r="Y431" s="47"/>
      <c r="Z431" s="47"/>
      <c r="AA431" s="47"/>
      <c r="AB431" s="47"/>
      <c r="AC431" s="47"/>
      <c r="AD431" s="47"/>
      <c r="AE431" s="47"/>
      <c r="AF431" s="47"/>
      <c r="AG431" s="47"/>
      <c r="AH431" s="47"/>
    </row>
    <row r="432" spans="1:34" s="26" customFormat="1" ht="76.5" customHeight="1">
      <c r="A432" s="189" t="s">
        <v>2270</v>
      </c>
      <c r="B432" s="183" t="s">
        <v>1939</v>
      </c>
      <c r="C432" s="185" t="s">
        <v>103</v>
      </c>
      <c r="D432" s="61"/>
      <c r="E432" s="61"/>
      <c r="F432" s="61"/>
      <c r="G432" s="240" t="s">
        <v>2021</v>
      </c>
      <c r="H432" s="202" t="s">
        <v>1792</v>
      </c>
      <c r="I432" s="47" t="s">
        <v>2432</v>
      </c>
      <c r="J432" s="47" t="s">
        <v>103</v>
      </c>
      <c r="K432" s="47" t="s">
        <v>2402</v>
      </c>
      <c r="L432" s="47" t="s">
        <v>2408</v>
      </c>
      <c r="M432" s="47" t="s">
        <v>2590</v>
      </c>
      <c r="N432" s="46">
        <f>COUNTIF(Table48[[#This Row],[CMMI Comprehensive Primary Care Plus (CPC+)
Version Date: CY 2017 ]:[CMS Merit-based Incentive Payment System (MIPS) - General Practice/Family Medicine, Internal Medicine, and Pediatrics
Version Date: CY 2017 ]],"*yes*")</f>
        <v>1</v>
      </c>
      <c r="O432" s="47"/>
      <c r="P432" s="47"/>
      <c r="Q432" s="47"/>
      <c r="R432" s="47"/>
      <c r="S432" s="47"/>
      <c r="T432" s="47"/>
      <c r="U432" s="47"/>
      <c r="V432" s="47"/>
      <c r="W432" s="47"/>
      <c r="X432" s="47" t="s">
        <v>2890</v>
      </c>
      <c r="Y432" s="47"/>
      <c r="Z432" s="47"/>
      <c r="AA432" s="47"/>
      <c r="AB432" s="47"/>
      <c r="AC432" s="47"/>
      <c r="AD432" s="47"/>
      <c r="AE432" s="47"/>
      <c r="AF432" s="47"/>
      <c r="AG432" s="47"/>
      <c r="AH432" s="47"/>
    </row>
    <row r="433" spans="1:34" s="26" customFormat="1" ht="76.5" customHeight="1">
      <c r="A433" s="189" t="s">
        <v>924</v>
      </c>
      <c r="B433" s="183" t="s">
        <v>1940</v>
      </c>
      <c r="C433" s="184" t="s">
        <v>103</v>
      </c>
      <c r="D433" s="66"/>
      <c r="E433" s="66"/>
      <c r="F433" s="66"/>
      <c r="G433" s="240" t="s">
        <v>2512</v>
      </c>
      <c r="H433" s="202" t="s">
        <v>2646</v>
      </c>
      <c r="I433" s="47" t="s">
        <v>2432</v>
      </c>
      <c r="J433" s="47" t="s">
        <v>103</v>
      </c>
      <c r="K433" s="47" t="s">
        <v>2400</v>
      </c>
      <c r="L433" s="47" t="s">
        <v>2403</v>
      </c>
      <c r="M433" s="154" t="s">
        <v>6</v>
      </c>
      <c r="N433" s="46">
        <f>COUNTIF(Table48[[#This Row],[CMMI Comprehensive Primary Care Plus (CPC+)
Version Date: CY 2017 ]:[CMS Merit-based Incentive Payment System (MIPS) - General Practice/Family Medicine, Internal Medicine, and Pediatrics
Version Date: CY 2017 ]],"*yes*")</f>
        <v>1</v>
      </c>
      <c r="O433" s="47"/>
      <c r="P433" s="47"/>
      <c r="Q433" s="47"/>
      <c r="R433" s="47"/>
      <c r="S433" s="47"/>
      <c r="T433" s="47"/>
      <c r="U433" s="47"/>
      <c r="V433" s="47"/>
      <c r="W433" s="47"/>
      <c r="X433" s="47" t="s">
        <v>2891</v>
      </c>
      <c r="Y433" s="47"/>
      <c r="Z433" s="47"/>
      <c r="AA433" s="47"/>
      <c r="AB433" s="47"/>
      <c r="AC433" s="47"/>
      <c r="AD433" s="47"/>
      <c r="AE433" s="47"/>
      <c r="AF433" s="47"/>
      <c r="AG433" s="47"/>
      <c r="AH433" s="47"/>
    </row>
    <row r="434" spans="1:34" s="26" customFormat="1" ht="76.5" customHeight="1">
      <c r="A434" s="189" t="s">
        <v>925</v>
      </c>
      <c r="B434" s="183" t="s">
        <v>1942</v>
      </c>
      <c r="C434" s="184" t="s">
        <v>103</v>
      </c>
      <c r="D434" s="66"/>
      <c r="E434" s="66"/>
      <c r="F434" s="66"/>
      <c r="G434" s="240" t="s">
        <v>2021</v>
      </c>
      <c r="H434" s="202" t="s">
        <v>2236</v>
      </c>
      <c r="I434" s="47" t="s">
        <v>2432</v>
      </c>
      <c r="J434" s="47" t="s">
        <v>103</v>
      </c>
      <c r="K434" s="47" t="s">
        <v>2402</v>
      </c>
      <c r="L434" s="47" t="s">
        <v>2408</v>
      </c>
      <c r="M434" s="154" t="s">
        <v>2590</v>
      </c>
      <c r="N434" s="46">
        <f>COUNTIF(Table48[[#This Row],[CMMI Comprehensive Primary Care Plus (CPC+)
Version Date: CY 2017 ]:[CMS Merit-based Incentive Payment System (MIPS) - General Practice/Family Medicine, Internal Medicine, and Pediatrics
Version Date: CY 2017 ]],"*yes*")</f>
        <v>1</v>
      </c>
      <c r="O434" s="47"/>
      <c r="P434" s="47"/>
      <c r="Q434" s="47"/>
      <c r="R434" s="47"/>
      <c r="S434" s="47"/>
      <c r="T434" s="47"/>
      <c r="U434" s="47"/>
      <c r="V434" s="47"/>
      <c r="W434" s="47"/>
      <c r="X434" s="47" t="s">
        <v>2892</v>
      </c>
      <c r="Y434" s="47"/>
      <c r="Z434" s="47"/>
      <c r="AA434" s="47"/>
      <c r="AB434" s="47"/>
      <c r="AC434" s="47"/>
      <c r="AD434" s="47"/>
      <c r="AE434" s="47"/>
      <c r="AF434" s="47"/>
      <c r="AG434" s="47"/>
      <c r="AH434" s="47"/>
    </row>
    <row r="435" spans="1:34" s="26" customFormat="1" ht="76.5" customHeight="1">
      <c r="A435" s="189" t="s">
        <v>926</v>
      </c>
      <c r="B435" s="183" t="s">
        <v>1943</v>
      </c>
      <c r="C435" s="184" t="s">
        <v>103</v>
      </c>
      <c r="D435" s="66"/>
      <c r="E435" s="66"/>
      <c r="F435" s="66"/>
      <c r="G435" s="240" t="s">
        <v>2021</v>
      </c>
      <c r="H435" s="202" t="s">
        <v>2648</v>
      </c>
      <c r="I435" s="47" t="s">
        <v>2432</v>
      </c>
      <c r="J435" s="47" t="s">
        <v>103</v>
      </c>
      <c r="K435" s="47" t="s">
        <v>2402</v>
      </c>
      <c r="L435" s="47" t="s">
        <v>2408</v>
      </c>
      <c r="M435" s="154" t="s">
        <v>6</v>
      </c>
      <c r="N435" s="46">
        <f>COUNTIF(Table48[[#This Row],[CMMI Comprehensive Primary Care Plus (CPC+)
Version Date: CY 2017 ]:[CMS Merit-based Incentive Payment System (MIPS) - General Practice/Family Medicine, Internal Medicine, and Pediatrics
Version Date: CY 2017 ]],"*yes*")</f>
        <v>1</v>
      </c>
      <c r="O435" s="47"/>
      <c r="P435" s="47"/>
      <c r="Q435" s="47"/>
      <c r="R435" s="47"/>
      <c r="S435" s="47"/>
      <c r="T435" s="47"/>
      <c r="U435" s="47"/>
      <c r="V435" s="47"/>
      <c r="W435" s="47"/>
      <c r="X435" s="47" t="s">
        <v>2893</v>
      </c>
      <c r="Y435" s="47"/>
      <c r="Z435" s="47"/>
      <c r="AA435" s="47"/>
      <c r="AB435" s="47"/>
      <c r="AC435" s="47"/>
      <c r="AD435" s="47"/>
      <c r="AE435" s="47"/>
      <c r="AF435" s="47"/>
      <c r="AG435" s="47"/>
      <c r="AH435" s="47"/>
    </row>
    <row r="436" spans="1:34" s="26" customFormat="1" ht="76.5" customHeight="1">
      <c r="A436" s="189" t="s">
        <v>927</v>
      </c>
      <c r="B436" s="183" t="s">
        <v>1944</v>
      </c>
      <c r="C436" s="184" t="s">
        <v>103</v>
      </c>
      <c r="D436" s="66"/>
      <c r="E436" s="66"/>
      <c r="F436" s="66"/>
      <c r="G436" s="240" t="s">
        <v>2021</v>
      </c>
      <c r="H436" s="202" t="s">
        <v>2649</v>
      </c>
      <c r="I436" s="47" t="s">
        <v>2432</v>
      </c>
      <c r="J436" s="47" t="s">
        <v>103</v>
      </c>
      <c r="K436" s="47" t="s">
        <v>2402</v>
      </c>
      <c r="L436" s="47" t="s">
        <v>2408</v>
      </c>
      <c r="M436" s="154" t="s">
        <v>6</v>
      </c>
      <c r="N436" s="46">
        <f>COUNTIF(Table48[[#This Row],[CMMI Comprehensive Primary Care Plus (CPC+)
Version Date: CY 2017 ]:[CMS Merit-based Incentive Payment System (MIPS) - General Practice/Family Medicine, Internal Medicine, and Pediatrics
Version Date: CY 2017 ]],"*yes*")</f>
        <v>1</v>
      </c>
      <c r="O436" s="47"/>
      <c r="P436" s="47"/>
      <c r="Q436" s="47"/>
      <c r="R436" s="47"/>
      <c r="S436" s="47"/>
      <c r="T436" s="47"/>
      <c r="U436" s="47"/>
      <c r="V436" s="47"/>
      <c r="W436" s="47"/>
      <c r="X436" s="47" t="s">
        <v>2894</v>
      </c>
      <c r="Y436" s="47"/>
      <c r="Z436" s="47"/>
      <c r="AA436" s="47"/>
      <c r="AB436" s="47"/>
      <c r="AC436" s="47"/>
      <c r="AD436" s="47"/>
      <c r="AE436" s="47"/>
      <c r="AF436" s="47"/>
      <c r="AG436" s="47"/>
      <c r="AH436" s="47"/>
    </row>
    <row r="437" spans="1:34" s="26" customFormat="1" ht="76.5" customHeight="1">
      <c r="A437" s="189" t="s">
        <v>928</v>
      </c>
      <c r="B437" s="183" t="s">
        <v>903</v>
      </c>
      <c r="C437" s="184" t="s">
        <v>103</v>
      </c>
      <c r="D437" s="66"/>
      <c r="E437" s="66"/>
      <c r="F437" s="66"/>
      <c r="G437" s="240" t="s">
        <v>2021</v>
      </c>
      <c r="H437" s="202" t="s">
        <v>2608</v>
      </c>
      <c r="I437" s="47" t="s">
        <v>2432</v>
      </c>
      <c r="J437" s="47" t="s">
        <v>103</v>
      </c>
      <c r="K437" s="47" t="s">
        <v>2402</v>
      </c>
      <c r="L437" s="47" t="s">
        <v>2408</v>
      </c>
      <c r="M437" s="154" t="s">
        <v>2590</v>
      </c>
      <c r="N437" s="46">
        <f>COUNTIF(Table48[[#This Row],[CMMI Comprehensive Primary Care Plus (CPC+)
Version Date: CY 2017 ]:[CMS Merit-based Incentive Payment System (MIPS) - General Practice/Family Medicine, Internal Medicine, and Pediatrics
Version Date: CY 2017 ]],"*yes*")</f>
        <v>1</v>
      </c>
      <c r="O437" s="47"/>
      <c r="P437" s="47"/>
      <c r="Q437" s="47"/>
      <c r="R437" s="47"/>
      <c r="S437" s="47"/>
      <c r="T437" s="47"/>
      <c r="U437" s="47"/>
      <c r="V437" s="47"/>
      <c r="W437" s="47"/>
      <c r="X437" s="47" t="s">
        <v>2895</v>
      </c>
      <c r="Y437" s="47"/>
      <c r="Z437" s="47"/>
      <c r="AA437" s="47"/>
      <c r="AB437" s="47"/>
      <c r="AC437" s="47"/>
      <c r="AD437" s="47"/>
      <c r="AE437" s="47"/>
      <c r="AF437" s="47"/>
      <c r="AG437" s="47"/>
      <c r="AH437" s="47"/>
    </row>
    <row r="438" spans="1:34" s="26" customFormat="1" ht="76.5" customHeight="1">
      <c r="A438" s="189" t="s">
        <v>929</v>
      </c>
      <c r="B438" s="183" t="s">
        <v>903</v>
      </c>
      <c r="C438" s="184" t="s">
        <v>103</v>
      </c>
      <c r="D438" s="66"/>
      <c r="E438" s="66"/>
      <c r="F438" s="66"/>
      <c r="G438" s="240" t="s">
        <v>2021</v>
      </c>
      <c r="H438" s="202" t="s">
        <v>2609</v>
      </c>
      <c r="I438" s="47" t="s">
        <v>2432</v>
      </c>
      <c r="J438" s="47" t="s">
        <v>103</v>
      </c>
      <c r="K438" s="47" t="s">
        <v>2402</v>
      </c>
      <c r="L438" s="47" t="s">
        <v>2408</v>
      </c>
      <c r="M438" s="154" t="s">
        <v>2590</v>
      </c>
      <c r="N438" s="46">
        <f>COUNTIF(Table48[[#This Row],[CMMI Comprehensive Primary Care Plus (CPC+)
Version Date: CY 2017 ]:[CMS Merit-based Incentive Payment System (MIPS) - General Practice/Family Medicine, Internal Medicine, and Pediatrics
Version Date: CY 2017 ]],"*yes*")</f>
        <v>0</v>
      </c>
      <c r="O438" s="47"/>
      <c r="P438" s="47"/>
      <c r="Q438" s="47"/>
      <c r="R438" s="47"/>
      <c r="S438" s="47"/>
      <c r="T438" s="47"/>
      <c r="U438" s="47"/>
      <c r="V438" s="47"/>
      <c r="W438" s="47"/>
      <c r="X438" s="47"/>
      <c r="Y438" s="47"/>
      <c r="Z438" s="47"/>
      <c r="AA438" s="47"/>
      <c r="AB438" s="47"/>
      <c r="AC438" s="47"/>
      <c r="AD438" s="47"/>
      <c r="AE438" s="47"/>
      <c r="AF438" s="47"/>
      <c r="AG438" s="47"/>
      <c r="AH438" s="47"/>
    </row>
    <row r="439" spans="1:34" s="26" customFormat="1" ht="76.5" customHeight="1">
      <c r="A439" s="189" t="s">
        <v>930</v>
      </c>
      <c r="B439" s="183" t="s">
        <v>1945</v>
      </c>
      <c r="C439" s="184" t="s">
        <v>103</v>
      </c>
      <c r="D439" s="66"/>
      <c r="E439" s="66"/>
      <c r="F439" s="66"/>
      <c r="G439" s="240" t="s">
        <v>2021</v>
      </c>
      <c r="H439" s="202" t="s">
        <v>1794</v>
      </c>
      <c r="I439" s="47" t="s">
        <v>2432</v>
      </c>
      <c r="J439" s="47" t="s">
        <v>103</v>
      </c>
      <c r="K439" s="47" t="s">
        <v>2402</v>
      </c>
      <c r="L439" s="47" t="s">
        <v>2408</v>
      </c>
      <c r="M439" s="154" t="s">
        <v>2590</v>
      </c>
      <c r="N439" s="46">
        <f>COUNTIF(Table48[[#This Row],[CMMI Comprehensive Primary Care Plus (CPC+)
Version Date: CY 2017 ]:[CMS Merit-based Incentive Payment System (MIPS) - General Practice/Family Medicine, Internal Medicine, and Pediatrics
Version Date: CY 2017 ]],"*yes*")</f>
        <v>1</v>
      </c>
      <c r="O439" s="47"/>
      <c r="P439" s="47"/>
      <c r="Q439" s="47"/>
      <c r="R439" s="47"/>
      <c r="S439" s="47"/>
      <c r="T439" s="47"/>
      <c r="U439" s="47"/>
      <c r="V439" s="47"/>
      <c r="W439" s="47"/>
      <c r="X439" s="47" t="s">
        <v>2896</v>
      </c>
      <c r="Y439" s="47"/>
      <c r="Z439" s="47"/>
      <c r="AA439" s="47"/>
      <c r="AB439" s="47"/>
      <c r="AC439" s="47"/>
      <c r="AD439" s="47"/>
      <c r="AE439" s="47"/>
      <c r="AF439" s="47"/>
      <c r="AG439" s="47"/>
      <c r="AH439" s="47"/>
    </row>
    <row r="440" spans="1:34" s="26" customFormat="1" ht="76.5" customHeight="1">
      <c r="A440" s="189" t="s">
        <v>931</v>
      </c>
      <c r="B440" s="183" t="s">
        <v>904</v>
      </c>
      <c r="C440" s="184" t="s">
        <v>103</v>
      </c>
      <c r="D440" s="66"/>
      <c r="E440" s="66"/>
      <c r="F440" s="66"/>
      <c r="G440" s="240" t="s">
        <v>2021</v>
      </c>
      <c r="H440" s="202" t="s">
        <v>2610</v>
      </c>
      <c r="I440" s="47" t="s">
        <v>2432</v>
      </c>
      <c r="J440" s="47" t="s">
        <v>103</v>
      </c>
      <c r="K440" s="47" t="s">
        <v>2402</v>
      </c>
      <c r="L440" s="47" t="s">
        <v>2408</v>
      </c>
      <c r="M440" s="154" t="s">
        <v>2591</v>
      </c>
      <c r="N440" s="46">
        <f>COUNTIF(Table48[[#This Row],[CMMI Comprehensive Primary Care Plus (CPC+)
Version Date: CY 2017 ]:[CMS Merit-based Incentive Payment System (MIPS) - General Practice/Family Medicine, Internal Medicine, and Pediatrics
Version Date: CY 2017 ]],"*yes*")</f>
        <v>1</v>
      </c>
      <c r="O440" s="47"/>
      <c r="P440" s="47"/>
      <c r="Q440" s="47"/>
      <c r="R440" s="47"/>
      <c r="S440" s="47"/>
      <c r="T440" s="47"/>
      <c r="U440" s="47"/>
      <c r="V440" s="47"/>
      <c r="W440" s="47"/>
      <c r="X440" s="47" t="s">
        <v>2897</v>
      </c>
      <c r="Y440" s="47"/>
      <c r="Z440" s="47"/>
      <c r="AA440" s="47"/>
      <c r="AB440" s="47"/>
      <c r="AC440" s="47"/>
      <c r="AD440" s="47"/>
      <c r="AE440" s="47"/>
      <c r="AF440" s="47"/>
      <c r="AG440" s="47"/>
      <c r="AH440" s="47"/>
    </row>
    <row r="441" spans="1:34" s="26" customFormat="1" ht="76.5" customHeight="1">
      <c r="A441" s="189" t="s">
        <v>932</v>
      </c>
      <c r="B441" s="183" t="s">
        <v>1946</v>
      </c>
      <c r="C441" s="184" t="s">
        <v>103</v>
      </c>
      <c r="D441" s="66"/>
      <c r="E441" s="66"/>
      <c r="F441" s="66"/>
      <c r="G441" s="240" t="s">
        <v>2512</v>
      </c>
      <c r="H441" s="202" t="s">
        <v>2611</v>
      </c>
      <c r="I441" s="47" t="s">
        <v>2432</v>
      </c>
      <c r="J441" s="47" t="s">
        <v>103</v>
      </c>
      <c r="K441" s="47" t="s">
        <v>2400</v>
      </c>
      <c r="L441" s="47" t="s">
        <v>2408</v>
      </c>
      <c r="M441" s="154" t="s">
        <v>6</v>
      </c>
      <c r="N441" s="46">
        <f>COUNTIF(Table48[[#This Row],[CMMI Comprehensive Primary Care Plus (CPC+)
Version Date: CY 2017 ]:[CMS Merit-based Incentive Payment System (MIPS) - General Practice/Family Medicine, Internal Medicine, and Pediatrics
Version Date: CY 2017 ]],"*yes*")</f>
        <v>1</v>
      </c>
      <c r="O441" s="47"/>
      <c r="P441" s="47"/>
      <c r="Q441" s="47"/>
      <c r="R441" s="47"/>
      <c r="S441" s="47"/>
      <c r="T441" s="47"/>
      <c r="U441" s="47"/>
      <c r="V441" s="47"/>
      <c r="W441" s="47"/>
      <c r="X441" s="47" t="s">
        <v>2898</v>
      </c>
      <c r="Y441" s="47"/>
      <c r="Z441" s="47"/>
      <c r="AA441" s="47"/>
      <c r="AB441" s="47"/>
      <c r="AC441" s="47"/>
      <c r="AD441" s="47"/>
      <c r="AE441" s="47"/>
      <c r="AF441" s="47"/>
      <c r="AG441" s="47"/>
      <c r="AH441" s="47"/>
    </row>
    <row r="442" spans="1:34" s="26" customFormat="1" ht="76.5" customHeight="1">
      <c r="A442" s="189" t="s">
        <v>933</v>
      </c>
      <c r="B442" s="183" t="s">
        <v>905</v>
      </c>
      <c r="C442" s="184" t="s">
        <v>103</v>
      </c>
      <c r="D442" s="66"/>
      <c r="E442" s="66"/>
      <c r="F442" s="66"/>
      <c r="G442" s="240" t="s">
        <v>2021</v>
      </c>
      <c r="H442" s="202" t="s">
        <v>1795</v>
      </c>
      <c r="I442" s="47" t="s">
        <v>2432</v>
      </c>
      <c r="J442" s="47" t="s">
        <v>103</v>
      </c>
      <c r="K442" s="47" t="s">
        <v>2402</v>
      </c>
      <c r="L442" s="47" t="s">
        <v>2408</v>
      </c>
      <c r="M442" s="154" t="s">
        <v>935</v>
      </c>
      <c r="N442" s="46">
        <f>COUNTIF(Table48[[#This Row],[CMMI Comprehensive Primary Care Plus (CPC+)
Version Date: CY 2017 ]:[CMS Merit-based Incentive Payment System (MIPS) - General Practice/Family Medicine, Internal Medicine, and Pediatrics
Version Date: CY 2017 ]],"*yes*")</f>
        <v>1</v>
      </c>
      <c r="O442" s="47"/>
      <c r="P442" s="47"/>
      <c r="Q442" s="47"/>
      <c r="R442" s="47"/>
      <c r="S442" s="47"/>
      <c r="T442" s="47"/>
      <c r="U442" s="47"/>
      <c r="V442" s="47"/>
      <c r="W442" s="47"/>
      <c r="X442" s="47" t="s">
        <v>2899</v>
      </c>
      <c r="Y442" s="47"/>
      <c r="Z442" s="47"/>
      <c r="AA442" s="47"/>
      <c r="AB442" s="47"/>
      <c r="AC442" s="47"/>
      <c r="AD442" s="47"/>
      <c r="AE442" s="47"/>
      <c r="AF442" s="47"/>
      <c r="AG442" s="47"/>
      <c r="AH442" s="47"/>
    </row>
    <row r="443" spans="1:34" s="26" customFormat="1" ht="76.5" customHeight="1">
      <c r="A443" s="189" t="s">
        <v>934</v>
      </c>
      <c r="B443" s="183" t="s">
        <v>1947</v>
      </c>
      <c r="C443" s="184" t="s">
        <v>103</v>
      </c>
      <c r="D443" s="66"/>
      <c r="E443" s="66"/>
      <c r="F443" s="66"/>
      <c r="G443" s="240" t="s">
        <v>2021</v>
      </c>
      <c r="H443" s="202" t="s">
        <v>2612</v>
      </c>
      <c r="I443" s="47" t="s">
        <v>2432</v>
      </c>
      <c r="J443" s="47" t="s">
        <v>103</v>
      </c>
      <c r="K443" s="47" t="s">
        <v>2396</v>
      </c>
      <c r="L443" s="47" t="s">
        <v>2408</v>
      </c>
      <c r="M443" s="154" t="s">
        <v>430</v>
      </c>
      <c r="N443" s="46">
        <f>COUNTIF(Table48[[#This Row],[CMMI Comprehensive Primary Care Plus (CPC+)
Version Date: CY 2017 ]:[CMS Merit-based Incentive Payment System (MIPS) - General Practice/Family Medicine, Internal Medicine, and Pediatrics
Version Date: CY 2017 ]],"*yes*")</f>
        <v>1</v>
      </c>
      <c r="O443" s="47"/>
      <c r="P443" s="47"/>
      <c r="Q443" s="47"/>
      <c r="R443" s="47"/>
      <c r="S443" s="47"/>
      <c r="T443" s="47"/>
      <c r="U443" s="47"/>
      <c r="V443" s="47"/>
      <c r="W443" s="47"/>
      <c r="X443" s="47" t="s">
        <v>2900</v>
      </c>
      <c r="Y443" s="47"/>
      <c r="Z443" s="47"/>
      <c r="AA443" s="47"/>
      <c r="AB443" s="47"/>
      <c r="AC443" s="47"/>
      <c r="AD443" s="47"/>
      <c r="AE443" s="47"/>
      <c r="AF443" s="47"/>
      <c r="AG443" s="47"/>
      <c r="AH443" s="47"/>
    </row>
    <row r="444" spans="1:34" s="26" customFormat="1" ht="76.5" customHeight="1">
      <c r="A444" s="189" t="s">
        <v>1328</v>
      </c>
      <c r="B444" s="183" t="s">
        <v>1075</v>
      </c>
      <c r="C444" s="184" t="s">
        <v>103</v>
      </c>
      <c r="D444" s="66"/>
      <c r="E444" s="66"/>
      <c r="F444" s="66"/>
      <c r="G444" s="240" t="s">
        <v>2502</v>
      </c>
      <c r="H444" s="202" t="s">
        <v>1076</v>
      </c>
      <c r="I444" s="47" t="s">
        <v>2398</v>
      </c>
      <c r="J444" s="47" t="s">
        <v>2409</v>
      </c>
      <c r="K444" s="47" t="s">
        <v>2396</v>
      </c>
      <c r="L444" s="47" t="s">
        <v>2403</v>
      </c>
      <c r="M444" s="154" t="s">
        <v>2171</v>
      </c>
      <c r="N444" s="46">
        <f>COUNTIF(Table48[[#This Row],[CMMI Comprehensive Primary Care Plus (CPC+)
Version Date: CY 2017 ]:[CMS Merit-based Incentive Payment System (MIPS) - General Practice/Family Medicine, Internal Medicine, and Pediatrics
Version Date: CY 2017 ]],"*yes*")</f>
        <v>0</v>
      </c>
      <c r="O444" s="47"/>
      <c r="P444" s="47"/>
      <c r="Q444" s="47"/>
      <c r="R444" s="47"/>
      <c r="S444" s="47"/>
      <c r="T444" s="47"/>
      <c r="U444" s="47"/>
      <c r="V444" s="47"/>
      <c r="W444" s="47"/>
      <c r="X444" s="47"/>
      <c r="Y444" s="47"/>
      <c r="Z444" s="47"/>
      <c r="AA444" s="47"/>
      <c r="AB444" s="47"/>
      <c r="AC444" s="47"/>
      <c r="AD444" s="47"/>
      <c r="AE444" s="47"/>
      <c r="AF444" s="47"/>
      <c r="AG444" s="47"/>
      <c r="AH444" s="47"/>
    </row>
    <row r="445" spans="1:34" s="26" customFormat="1" ht="76.5" customHeight="1">
      <c r="A445" s="189" t="s">
        <v>1332</v>
      </c>
      <c r="B445" s="183" t="s">
        <v>1077</v>
      </c>
      <c r="C445" s="184" t="s">
        <v>103</v>
      </c>
      <c r="D445" s="66"/>
      <c r="E445" s="66"/>
      <c r="F445" s="66"/>
      <c r="G445" s="240" t="s">
        <v>2502</v>
      </c>
      <c r="H445" s="202" t="s">
        <v>1078</v>
      </c>
      <c r="I445" s="47" t="s">
        <v>2398</v>
      </c>
      <c r="J445" s="47" t="s">
        <v>2444</v>
      </c>
      <c r="K445" s="47" t="s">
        <v>2396</v>
      </c>
      <c r="L445" s="47" t="s">
        <v>2408</v>
      </c>
      <c r="M445" s="154" t="s">
        <v>430</v>
      </c>
      <c r="N445" s="46">
        <f>COUNTIF(Table48[[#This Row],[CMMI Comprehensive Primary Care Plus (CPC+)
Version Date: CY 2017 ]:[CMS Merit-based Incentive Payment System (MIPS) - General Practice/Family Medicine, Internal Medicine, and Pediatrics
Version Date: CY 2017 ]],"*yes*")</f>
        <v>0</v>
      </c>
      <c r="O445" s="47"/>
      <c r="P445" s="47"/>
      <c r="Q445" s="47"/>
      <c r="R445" s="47"/>
      <c r="S445" s="47"/>
      <c r="T445" s="47"/>
      <c r="U445" s="47"/>
      <c r="V445" s="47"/>
      <c r="W445" s="47"/>
      <c r="X445" s="47"/>
      <c r="Y445" s="47"/>
      <c r="Z445" s="47"/>
      <c r="AA445" s="47"/>
      <c r="AB445" s="47"/>
      <c r="AC445" s="47"/>
      <c r="AD445" s="47"/>
      <c r="AE445" s="47"/>
      <c r="AF445" s="47"/>
      <c r="AG445" s="47"/>
      <c r="AH445" s="47"/>
    </row>
    <row r="446" spans="1:34" s="26" customFormat="1" ht="76.5" customHeight="1">
      <c r="A446" s="189" t="s">
        <v>1333</v>
      </c>
      <c r="B446" s="183" t="s">
        <v>1079</v>
      </c>
      <c r="C446" s="184" t="s">
        <v>103</v>
      </c>
      <c r="D446" s="66"/>
      <c r="E446" s="66"/>
      <c r="F446" s="66"/>
      <c r="G446" s="240" t="s">
        <v>2502</v>
      </c>
      <c r="H446" s="202" t="s">
        <v>1080</v>
      </c>
      <c r="I446" s="47" t="s">
        <v>2398</v>
      </c>
      <c r="J446" s="47" t="s">
        <v>2444</v>
      </c>
      <c r="K446" s="47" t="s">
        <v>2396</v>
      </c>
      <c r="L446" s="47" t="s">
        <v>2408</v>
      </c>
      <c r="M446" s="154" t="s">
        <v>430</v>
      </c>
      <c r="N446" s="46">
        <f>COUNTIF(Table48[[#This Row],[CMMI Comprehensive Primary Care Plus (CPC+)
Version Date: CY 2017 ]:[CMS Merit-based Incentive Payment System (MIPS) - General Practice/Family Medicine, Internal Medicine, and Pediatrics
Version Date: CY 2017 ]],"*yes*")</f>
        <v>1</v>
      </c>
      <c r="O446" s="47"/>
      <c r="P446" s="47"/>
      <c r="Q446" s="47"/>
      <c r="R446" s="47"/>
      <c r="S446" s="47"/>
      <c r="T446" s="47"/>
      <c r="U446" s="47"/>
      <c r="V446" s="47"/>
      <c r="W446" s="47"/>
      <c r="X446" s="47"/>
      <c r="Y446" s="47"/>
      <c r="Z446" s="227" t="s">
        <v>2458</v>
      </c>
      <c r="AA446" s="47"/>
      <c r="AB446" s="47"/>
      <c r="AC446" s="47"/>
      <c r="AD446" s="47"/>
      <c r="AE446" s="47"/>
      <c r="AF446" s="47"/>
      <c r="AG446" s="47"/>
      <c r="AH446" s="47"/>
    </row>
    <row r="447" spans="1:34" s="26" customFormat="1" ht="76.5" customHeight="1">
      <c r="A447" s="189" t="s">
        <v>1351</v>
      </c>
      <c r="B447" s="183" t="s">
        <v>1081</v>
      </c>
      <c r="C447" s="184" t="s">
        <v>103</v>
      </c>
      <c r="D447" s="66"/>
      <c r="E447" s="66"/>
      <c r="F447" s="66"/>
      <c r="G447" s="240" t="s">
        <v>2475</v>
      </c>
      <c r="H447" s="202" t="s">
        <v>1082</v>
      </c>
      <c r="I447" s="47" t="s">
        <v>2398</v>
      </c>
      <c r="J447" s="47" t="s">
        <v>2409</v>
      </c>
      <c r="K447" s="47" t="s">
        <v>2396</v>
      </c>
      <c r="L447" s="47" t="s">
        <v>2403</v>
      </c>
      <c r="M447" s="154" t="s">
        <v>2171</v>
      </c>
      <c r="N447" s="46">
        <f>COUNTIF(Table48[[#This Row],[CMMI Comprehensive Primary Care Plus (CPC+)
Version Date: CY 2017 ]:[CMS Merit-based Incentive Payment System (MIPS) - General Practice/Family Medicine, Internal Medicine, and Pediatrics
Version Date: CY 2017 ]],"*yes*")</f>
        <v>1</v>
      </c>
      <c r="O447" s="47"/>
      <c r="P447" s="47"/>
      <c r="Q447" s="47"/>
      <c r="R447" s="47"/>
      <c r="S447" s="47"/>
      <c r="T447" s="47"/>
      <c r="U447" s="47"/>
      <c r="V447" s="47"/>
      <c r="W447" s="47"/>
      <c r="X447" s="47"/>
      <c r="Y447" s="47"/>
      <c r="Z447" s="227" t="s">
        <v>2458</v>
      </c>
      <c r="AA447" s="47"/>
      <c r="AB447" s="47"/>
      <c r="AC447" s="47"/>
      <c r="AD447" s="47"/>
      <c r="AE447" s="47"/>
      <c r="AF447" s="47"/>
      <c r="AG447" s="47"/>
      <c r="AH447" s="47"/>
    </row>
    <row r="448" spans="1:34" s="26" customFormat="1" ht="76.5" customHeight="1">
      <c r="A448" s="189" t="s">
        <v>1353</v>
      </c>
      <c r="B448" s="183" t="s">
        <v>1083</v>
      </c>
      <c r="C448" s="184" t="s">
        <v>103</v>
      </c>
      <c r="D448" s="66"/>
      <c r="E448" s="66"/>
      <c r="F448" s="66"/>
      <c r="G448" s="240" t="s">
        <v>2039</v>
      </c>
      <c r="H448" s="202" t="s">
        <v>1084</v>
      </c>
      <c r="I448" s="47" t="s">
        <v>2398</v>
      </c>
      <c r="J448" s="47" t="s">
        <v>2418</v>
      </c>
      <c r="K448" s="47" t="s">
        <v>2396</v>
      </c>
      <c r="L448" s="47" t="s">
        <v>2403</v>
      </c>
      <c r="M448" s="154" t="s">
        <v>2171</v>
      </c>
      <c r="N448" s="46">
        <f>COUNTIF(Table48[[#This Row],[CMMI Comprehensive Primary Care Plus (CPC+)
Version Date: CY 2017 ]:[CMS Merit-based Incentive Payment System (MIPS) - General Practice/Family Medicine, Internal Medicine, and Pediatrics
Version Date: CY 2017 ]],"*yes*")</f>
        <v>0</v>
      </c>
      <c r="O448" s="47"/>
      <c r="P448" s="47"/>
      <c r="Q448" s="47"/>
      <c r="R448" s="47"/>
      <c r="S448" s="47"/>
      <c r="T448" s="47"/>
      <c r="U448" s="47"/>
      <c r="V448" s="47"/>
      <c r="W448" s="47"/>
      <c r="X448" s="47"/>
      <c r="Y448" s="47"/>
      <c r="Z448" s="47"/>
      <c r="AA448" s="47"/>
      <c r="AB448" s="47"/>
      <c r="AC448" s="47"/>
      <c r="AD448" s="47"/>
      <c r="AE448" s="47"/>
      <c r="AF448" s="47"/>
      <c r="AG448" s="47"/>
      <c r="AH448" s="47"/>
    </row>
    <row r="449" spans="1:34" s="26" customFormat="1" ht="76.5" customHeight="1">
      <c r="A449" s="189" t="s">
        <v>1358</v>
      </c>
      <c r="B449" s="183" t="s">
        <v>1088</v>
      </c>
      <c r="C449" s="184" t="s">
        <v>103</v>
      </c>
      <c r="D449" s="66"/>
      <c r="E449" s="66"/>
      <c r="F449" s="66"/>
      <c r="G449" s="240" t="s">
        <v>2053</v>
      </c>
      <c r="H449" s="202" t="s">
        <v>1089</v>
      </c>
      <c r="I449" s="47" t="s">
        <v>2398</v>
      </c>
      <c r="J449" s="47" t="s">
        <v>2406</v>
      </c>
      <c r="K449" s="47" t="s">
        <v>2396</v>
      </c>
      <c r="L449" s="47" t="s">
        <v>2441</v>
      </c>
      <c r="M449" s="154" t="s">
        <v>2171</v>
      </c>
      <c r="N449" s="46">
        <f>COUNTIF(Table48[[#This Row],[CMMI Comprehensive Primary Care Plus (CPC+)
Version Date: CY 2017 ]:[CMS Merit-based Incentive Payment System (MIPS) - General Practice/Family Medicine, Internal Medicine, and Pediatrics
Version Date: CY 2017 ]],"*yes*")</f>
        <v>0</v>
      </c>
      <c r="O449" s="47"/>
      <c r="P449" s="47"/>
      <c r="Q449" s="47"/>
      <c r="R449" s="47"/>
      <c r="S449" s="47"/>
      <c r="T449" s="47"/>
      <c r="U449" s="47"/>
      <c r="V449" s="47"/>
      <c r="W449" s="47"/>
      <c r="X449" s="47"/>
      <c r="Y449" s="47"/>
      <c r="Z449" s="47"/>
      <c r="AA449" s="47"/>
      <c r="AB449" s="47"/>
      <c r="AC449" s="47"/>
      <c r="AD449" s="47"/>
      <c r="AE449" s="47"/>
      <c r="AF449" s="47"/>
      <c r="AG449" s="47"/>
      <c r="AH449" s="47"/>
    </row>
    <row r="450" spans="1:34" s="26" customFormat="1" ht="76.5" customHeight="1">
      <c r="A450" s="189" t="s">
        <v>1364</v>
      </c>
      <c r="B450" s="183" t="s">
        <v>1090</v>
      </c>
      <c r="C450" s="184" t="s">
        <v>103</v>
      </c>
      <c r="D450" s="66"/>
      <c r="E450" s="66"/>
      <c r="F450" s="66"/>
      <c r="G450" s="240" t="s">
        <v>2506</v>
      </c>
      <c r="H450" s="202" t="s">
        <v>1091</v>
      </c>
      <c r="I450" s="47" t="s">
        <v>103</v>
      </c>
      <c r="J450" s="47" t="s">
        <v>103</v>
      </c>
      <c r="K450" s="47" t="s">
        <v>2396</v>
      </c>
      <c r="L450" s="47" t="s">
        <v>2441</v>
      </c>
      <c r="M450" s="236" t="s">
        <v>430</v>
      </c>
      <c r="N450" s="46">
        <f>COUNTIF(Table48[[#This Row],[CMMI Comprehensive Primary Care Plus (CPC+)
Version Date: CY 2017 ]:[CMS Merit-based Incentive Payment System (MIPS) - General Practice/Family Medicine, Internal Medicine, and Pediatrics
Version Date: CY 2017 ]],"*yes*")</f>
        <v>0</v>
      </c>
      <c r="O450" s="47"/>
      <c r="P450" s="47"/>
      <c r="Q450" s="47"/>
      <c r="R450" s="47"/>
      <c r="S450" s="47"/>
      <c r="T450" s="47"/>
      <c r="U450" s="47"/>
      <c r="V450" s="47"/>
      <c r="W450" s="47"/>
      <c r="X450" s="47"/>
      <c r="Y450" s="47"/>
      <c r="Z450" s="47"/>
      <c r="AA450" s="47"/>
      <c r="AB450" s="47"/>
      <c r="AC450" s="47"/>
      <c r="AD450" s="47"/>
      <c r="AE450" s="47"/>
      <c r="AF450" s="47"/>
      <c r="AG450" s="47"/>
      <c r="AH450" s="47"/>
    </row>
    <row r="451" spans="1:34" s="26" customFormat="1" ht="76.5" customHeight="1">
      <c r="A451" s="189" t="s">
        <v>1371</v>
      </c>
      <c r="B451" s="183" t="s">
        <v>1092</v>
      </c>
      <c r="C451" s="184" t="s">
        <v>103</v>
      </c>
      <c r="D451" s="66"/>
      <c r="E451" s="66"/>
      <c r="F451" s="66"/>
      <c r="G451" s="240" t="s">
        <v>2003</v>
      </c>
      <c r="H451" s="202" t="s">
        <v>1093</v>
      </c>
      <c r="I451" s="47" t="s">
        <v>2398</v>
      </c>
      <c r="J451" s="47" t="s">
        <v>2418</v>
      </c>
      <c r="K451" s="47" t="s">
        <v>2396</v>
      </c>
      <c r="L451" s="47" t="s">
        <v>2403</v>
      </c>
      <c r="M451" s="154" t="s">
        <v>2171</v>
      </c>
      <c r="N451" s="46">
        <f>COUNTIF(Table48[[#This Row],[CMMI Comprehensive Primary Care Plus (CPC+)
Version Date: CY 2017 ]:[CMS Merit-based Incentive Payment System (MIPS) - General Practice/Family Medicine, Internal Medicine, and Pediatrics
Version Date: CY 2017 ]],"*yes*")</f>
        <v>0</v>
      </c>
      <c r="O451" s="47"/>
      <c r="P451" s="47"/>
      <c r="Q451" s="47"/>
      <c r="R451" s="47"/>
      <c r="S451" s="47"/>
      <c r="T451" s="47"/>
      <c r="U451" s="47"/>
      <c r="V451" s="47"/>
      <c r="W451" s="47"/>
      <c r="X451" s="47"/>
      <c r="Y451" s="47"/>
      <c r="Z451" s="47"/>
      <c r="AA451" s="47"/>
      <c r="AB451" s="47"/>
      <c r="AC451" s="47"/>
      <c r="AD451" s="47"/>
      <c r="AE451" s="47"/>
      <c r="AF451" s="47"/>
      <c r="AG451" s="47"/>
      <c r="AH451" s="47"/>
    </row>
    <row r="452" spans="1:34" s="26" customFormat="1" ht="76.5" customHeight="1">
      <c r="A452" s="189" t="s">
        <v>1372</v>
      </c>
      <c r="B452" s="183" t="s">
        <v>1094</v>
      </c>
      <c r="C452" s="184" t="s">
        <v>103</v>
      </c>
      <c r="D452" s="66"/>
      <c r="E452" s="66"/>
      <c r="F452" s="66"/>
      <c r="G452" s="240" t="s">
        <v>2482</v>
      </c>
      <c r="H452" s="202" t="s">
        <v>1095</v>
      </c>
      <c r="I452" s="47" t="s">
        <v>2405</v>
      </c>
      <c r="J452" s="47" t="s">
        <v>2399</v>
      </c>
      <c r="K452" s="47" t="s">
        <v>2396</v>
      </c>
      <c r="L452" s="47" t="s">
        <v>2403</v>
      </c>
      <c r="M452" s="154" t="s">
        <v>2171</v>
      </c>
      <c r="N452" s="46">
        <f>COUNTIF(Table48[[#This Row],[CMMI Comprehensive Primary Care Plus (CPC+)
Version Date: CY 2017 ]:[CMS Merit-based Incentive Payment System (MIPS) - General Practice/Family Medicine, Internal Medicine, and Pediatrics
Version Date: CY 2017 ]],"*yes*")</f>
        <v>0</v>
      </c>
      <c r="O452" s="47"/>
      <c r="P452" s="47"/>
      <c r="Q452" s="47"/>
      <c r="R452" s="47"/>
      <c r="S452" s="47"/>
      <c r="T452" s="47"/>
      <c r="U452" s="47"/>
      <c r="V452" s="47"/>
      <c r="W452" s="47"/>
      <c r="X452" s="47"/>
      <c r="Y452" s="47"/>
      <c r="Z452" s="47"/>
      <c r="AA452" s="47"/>
      <c r="AB452" s="47"/>
      <c r="AC452" s="47"/>
      <c r="AD452" s="47"/>
      <c r="AE452" s="47"/>
      <c r="AF452" s="47"/>
      <c r="AG452" s="47"/>
      <c r="AH452" s="47"/>
    </row>
    <row r="453" spans="1:34" s="26" customFormat="1" ht="76.5" customHeight="1">
      <c r="A453" s="189" t="s">
        <v>1373</v>
      </c>
      <c r="B453" s="183" t="s">
        <v>1096</v>
      </c>
      <c r="C453" s="184" t="s">
        <v>103</v>
      </c>
      <c r="D453" s="66"/>
      <c r="E453" s="66"/>
      <c r="F453" s="66"/>
      <c r="G453" s="240" t="s">
        <v>2477</v>
      </c>
      <c r="H453" s="202" t="s">
        <v>1502</v>
      </c>
      <c r="I453" s="47" t="s">
        <v>2398</v>
      </c>
      <c r="J453" s="47" t="s">
        <v>2409</v>
      </c>
      <c r="K453" s="47" t="s">
        <v>2396</v>
      </c>
      <c r="L453" s="47" t="s">
        <v>2403</v>
      </c>
      <c r="M453" s="154" t="s">
        <v>2171</v>
      </c>
      <c r="N453" s="46">
        <f>COUNTIF(Table48[[#This Row],[CMMI Comprehensive Primary Care Plus (CPC+)
Version Date: CY 2017 ]:[CMS Merit-based Incentive Payment System (MIPS) - General Practice/Family Medicine, Internal Medicine, and Pediatrics
Version Date: CY 2017 ]],"*yes*")</f>
        <v>0</v>
      </c>
      <c r="O453" s="47"/>
      <c r="P453" s="47"/>
      <c r="Q453" s="47"/>
      <c r="R453" s="47"/>
      <c r="S453" s="47"/>
      <c r="T453" s="47"/>
      <c r="U453" s="47"/>
      <c r="V453" s="47"/>
      <c r="W453" s="47"/>
      <c r="X453" s="47"/>
      <c r="Y453" s="47"/>
      <c r="Z453" s="47"/>
      <c r="AA453" s="47"/>
      <c r="AB453" s="47"/>
      <c r="AC453" s="47"/>
      <c r="AD453" s="47"/>
      <c r="AE453" s="47"/>
      <c r="AF453" s="47"/>
      <c r="AG453" s="47"/>
      <c r="AH453" s="47"/>
    </row>
    <row r="454" spans="1:34" s="26" customFormat="1" ht="76.5" customHeight="1">
      <c r="A454" s="189" t="s">
        <v>1374</v>
      </c>
      <c r="B454" s="183" t="s">
        <v>1097</v>
      </c>
      <c r="C454" s="184" t="s">
        <v>103</v>
      </c>
      <c r="D454" s="66"/>
      <c r="E454" s="66"/>
      <c r="F454" s="66"/>
      <c r="G454" s="240" t="s">
        <v>2477</v>
      </c>
      <c r="H454" s="202" t="s">
        <v>1098</v>
      </c>
      <c r="I454" s="47" t="s">
        <v>2398</v>
      </c>
      <c r="J454" s="47" t="s">
        <v>2409</v>
      </c>
      <c r="K454" s="47" t="s">
        <v>2396</v>
      </c>
      <c r="L454" s="47" t="s">
        <v>2403</v>
      </c>
      <c r="M454" s="154" t="s">
        <v>2171</v>
      </c>
      <c r="N454" s="46">
        <f>COUNTIF(Table48[[#This Row],[CMMI Comprehensive Primary Care Plus (CPC+)
Version Date: CY 2017 ]:[CMS Merit-based Incentive Payment System (MIPS) - General Practice/Family Medicine, Internal Medicine, and Pediatrics
Version Date: CY 2017 ]],"*yes*")</f>
        <v>0</v>
      </c>
      <c r="O454" s="47"/>
      <c r="P454" s="47"/>
      <c r="Q454" s="47"/>
      <c r="R454" s="47"/>
      <c r="S454" s="47"/>
      <c r="T454" s="47"/>
      <c r="U454" s="47"/>
      <c r="V454" s="47"/>
      <c r="W454" s="47"/>
      <c r="X454" s="47"/>
      <c r="Y454" s="47"/>
      <c r="Z454" s="47"/>
      <c r="AA454" s="47"/>
      <c r="AB454" s="47"/>
      <c r="AC454" s="47"/>
      <c r="AD454" s="47"/>
      <c r="AE454" s="47"/>
      <c r="AF454" s="47"/>
      <c r="AG454" s="47"/>
      <c r="AH454" s="47"/>
    </row>
    <row r="455" spans="1:34" s="26" customFormat="1" ht="76.5" customHeight="1">
      <c r="A455" s="189" t="s">
        <v>1375</v>
      </c>
      <c r="B455" s="183" t="s">
        <v>1099</v>
      </c>
      <c r="C455" s="184" t="s">
        <v>103</v>
      </c>
      <c r="D455" s="66"/>
      <c r="E455" s="66"/>
      <c r="F455" s="66"/>
      <c r="G455" s="240" t="s">
        <v>2477</v>
      </c>
      <c r="H455" s="202" t="s">
        <v>1100</v>
      </c>
      <c r="I455" s="47" t="s">
        <v>2398</v>
      </c>
      <c r="J455" s="47" t="s">
        <v>2409</v>
      </c>
      <c r="K455" s="47" t="s">
        <v>2396</v>
      </c>
      <c r="L455" s="47" t="s">
        <v>2403</v>
      </c>
      <c r="M455" s="154" t="s">
        <v>2171</v>
      </c>
      <c r="N455" s="46">
        <f>COUNTIF(Table48[[#This Row],[CMMI Comprehensive Primary Care Plus (CPC+)
Version Date: CY 2017 ]:[CMS Merit-based Incentive Payment System (MIPS) - General Practice/Family Medicine, Internal Medicine, and Pediatrics
Version Date: CY 2017 ]],"*yes*")</f>
        <v>0</v>
      </c>
      <c r="O455" s="47"/>
      <c r="P455" s="47"/>
      <c r="Q455" s="47"/>
      <c r="R455" s="47"/>
      <c r="S455" s="47"/>
      <c r="T455" s="47"/>
      <c r="U455" s="47"/>
      <c r="V455" s="47"/>
      <c r="W455" s="47"/>
      <c r="X455" s="47"/>
      <c r="Y455" s="47"/>
      <c r="Z455" s="47"/>
      <c r="AA455" s="47"/>
      <c r="AB455" s="47"/>
      <c r="AC455" s="47"/>
      <c r="AD455" s="47"/>
      <c r="AE455" s="47"/>
      <c r="AF455" s="47"/>
      <c r="AG455" s="47"/>
      <c r="AH455" s="47"/>
    </row>
    <row r="456" spans="1:34" s="26" customFormat="1" ht="76.5" customHeight="1">
      <c r="A456" s="189" t="s">
        <v>1376</v>
      </c>
      <c r="B456" s="183" t="s">
        <v>1101</v>
      </c>
      <c r="C456" s="184" t="s">
        <v>103</v>
      </c>
      <c r="D456" s="66"/>
      <c r="E456" s="66"/>
      <c r="F456" s="66"/>
      <c r="G456" s="240" t="s">
        <v>2477</v>
      </c>
      <c r="H456" s="202" t="s">
        <v>1102</v>
      </c>
      <c r="I456" s="47" t="s">
        <v>2398</v>
      </c>
      <c r="J456" s="47" t="s">
        <v>2409</v>
      </c>
      <c r="K456" s="47" t="s">
        <v>2396</v>
      </c>
      <c r="L456" s="47" t="s">
        <v>2403</v>
      </c>
      <c r="M456" s="154" t="s">
        <v>2171</v>
      </c>
      <c r="N456" s="46">
        <f>COUNTIF(Table48[[#This Row],[CMMI Comprehensive Primary Care Plus (CPC+)
Version Date: CY 2017 ]:[CMS Merit-based Incentive Payment System (MIPS) - General Practice/Family Medicine, Internal Medicine, and Pediatrics
Version Date: CY 2017 ]],"*yes*")</f>
        <v>0</v>
      </c>
      <c r="O456" s="47"/>
      <c r="P456" s="47"/>
      <c r="Q456" s="47"/>
      <c r="R456" s="47"/>
      <c r="S456" s="47"/>
      <c r="T456" s="47"/>
      <c r="U456" s="47"/>
      <c r="V456" s="47"/>
      <c r="W456" s="47"/>
      <c r="X456" s="47"/>
      <c r="Y456" s="47"/>
      <c r="Z456" s="47"/>
      <c r="AA456" s="47"/>
      <c r="AB456" s="47"/>
      <c r="AC456" s="47"/>
      <c r="AD456" s="47"/>
      <c r="AE456" s="47"/>
      <c r="AF456" s="47"/>
      <c r="AG456" s="47"/>
      <c r="AH456" s="47"/>
    </row>
    <row r="457" spans="1:34" s="26" customFormat="1" ht="76.5" customHeight="1">
      <c r="A457" s="189" t="s">
        <v>1377</v>
      </c>
      <c r="B457" s="183" t="s">
        <v>1103</v>
      </c>
      <c r="C457" s="184" t="s">
        <v>103</v>
      </c>
      <c r="D457" s="66"/>
      <c r="E457" s="66"/>
      <c r="F457" s="66"/>
      <c r="G457" s="240" t="s">
        <v>2477</v>
      </c>
      <c r="H457" s="202" t="s">
        <v>1104</v>
      </c>
      <c r="I457" s="47" t="s">
        <v>2398</v>
      </c>
      <c r="J457" s="47" t="s">
        <v>2409</v>
      </c>
      <c r="K457" s="47" t="s">
        <v>2396</v>
      </c>
      <c r="L457" s="47" t="s">
        <v>2403</v>
      </c>
      <c r="M457" s="154" t="s">
        <v>2171</v>
      </c>
      <c r="N457" s="46">
        <f>COUNTIF(Table48[[#This Row],[CMMI Comprehensive Primary Care Plus (CPC+)
Version Date: CY 2017 ]:[CMS Merit-based Incentive Payment System (MIPS) - General Practice/Family Medicine, Internal Medicine, and Pediatrics
Version Date: CY 2017 ]],"*yes*")</f>
        <v>0</v>
      </c>
      <c r="O457" s="47"/>
      <c r="P457" s="47"/>
      <c r="Q457" s="47"/>
      <c r="R457" s="47"/>
      <c r="S457" s="47"/>
      <c r="T457" s="47"/>
      <c r="U457" s="47"/>
      <c r="V457" s="47"/>
      <c r="W457" s="47"/>
      <c r="X457" s="47"/>
      <c r="Y457" s="47"/>
      <c r="Z457" s="47"/>
      <c r="AA457" s="47"/>
      <c r="AB457" s="47"/>
      <c r="AC457" s="47"/>
      <c r="AD457" s="47"/>
      <c r="AE457" s="47"/>
      <c r="AF457" s="47"/>
      <c r="AG457" s="47"/>
      <c r="AH457" s="47"/>
    </row>
    <row r="458" spans="1:34" s="26" customFormat="1" ht="76.5" customHeight="1">
      <c r="A458" s="189" t="s">
        <v>1378</v>
      </c>
      <c r="B458" s="183" t="s">
        <v>1105</v>
      </c>
      <c r="C458" s="184" t="s">
        <v>103</v>
      </c>
      <c r="D458" s="66"/>
      <c r="E458" s="66"/>
      <c r="F458" s="66"/>
      <c r="G458" s="240" t="s">
        <v>2021</v>
      </c>
      <c r="H458" s="202" t="s">
        <v>1106</v>
      </c>
      <c r="I458" s="47" t="s">
        <v>2405</v>
      </c>
      <c r="J458" s="47" t="s">
        <v>2413</v>
      </c>
      <c r="K458" s="47" t="s">
        <v>2396</v>
      </c>
      <c r="L458" s="47" t="s">
        <v>2408</v>
      </c>
      <c r="M458" s="236" t="s">
        <v>430</v>
      </c>
      <c r="N458" s="46">
        <f>COUNTIF(Table48[[#This Row],[CMMI Comprehensive Primary Care Plus (CPC+)
Version Date: CY 2017 ]:[CMS Merit-based Incentive Payment System (MIPS) - General Practice/Family Medicine, Internal Medicine, and Pediatrics
Version Date: CY 2017 ]],"*yes*")</f>
        <v>1</v>
      </c>
      <c r="O458" s="47"/>
      <c r="P458" s="47"/>
      <c r="Q458" s="47"/>
      <c r="R458" s="47"/>
      <c r="S458" s="47"/>
      <c r="T458" s="47"/>
      <c r="U458" s="47"/>
      <c r="V458" s="47"/>
      <c r="W458" s="47"/>
      <c r="X458" s="47"/>
      <c r="Y458" s="47"/>
      <c r="Z458" s="227" t="s">
        <v>2458</v>
      </c>
      <c r="AA458" s="47"/>
      <c r="AB458" s="47"/>
      <c r="AC458" s="47"/>
      <c r="AD458" s="47"/>
      <c r="AE458" s="47"/>
      <c r="AF458" s="47"/>
      <c r="AG458" s="47"/>
      <c r="AH458" s="47"/>
    </row>
    <row r="459" spans="1:34" s="26" customFormat="1" ht="76.5" customHeight="1">
      <c r="A459" s="189" t="s">
        <v>1379</v>
      </c>
      <c r="B459" s="183" t="s">
        <v>1107</v>
      </c>
      <c r="C459" s="184" t="s">
        <v>103</v>
      </c>
      <c r="D459" s="66"/>
      <c r="E459" s="66"/>
      <c r="F459" s="66"/>
      <c r="G459" s="240" t="s">
        <v>2021</v>
      </c>
      <c r="H459" s="202" t="s">
        <v>1108</v>
      </c>
      <c r="I459" s="47" t="s">
        <v>2405</v>
      </c>
      <c r="J459" s="47" t="s">
        <v>103</v>
      </c>
      <c r="K459" s="47" t="s">
        <v>2396</v>
      </c>
      <c r="L459" s="47" t="s">
        <v>2403</v>
      </c>
      <c r="M459" s="236" t="s">
        <v>430</v>
      </c>
      <c r="N459" s="46">
        <f>COUNTIF(Table48[[#This Row],[CMMI Comprehensive Primary Care Plus (CPC+)
Version Date: CY 2017 ]:[CMS Merit-based Incentive Payment System (MIPS) - General Practice/Family Medicine, Internal Medicine, and Pediatrics
Version Date: CY 2017 ]],"*yes*")</f>
        <v>0</v>
      </c>
      <c r="O459" s="47"/>
      <c r="P459" s="47"/>
      <c r="Q459" s="47"/>
      <c r="R459" s="47"/>
      <c r="S459" s="47"/>
      <c r="T459" s="47"/>
      <c r="U459" s="47"/>
      <c r="V459" s="47"/>
      <c r="W459" s="47"/>
      <c r="X459" s="47"/>
      <c r="Y459" s="47"/>
      <c r="Z459" s="47"/>
      <c r="AA459" s="47"/>
      <c r="AB459" s="47"/>
      <c r="AC459" s="47"/>
      <c r="AD459" s="47"/>
      <c r="AE459" s="47"/>
      <c r="AF459" s="47"/>
      <c r="AG459" s="47"/>
      <c r="AH459" s="47"/>
    </row>
    <row r="460" spans="1:34" s="26" customFormat="1" ht="76.5" customHeight="1">
      <c r="A460" s="189" t="s">
        <v>1382</v>
      </c>
      <c r="B460" s="183" t="s">
        <v>1109</v>
      </c>
      <c r="C460" s="184" t="s">
        <v>103</v>
      </c>
      <c r="D460" s="66"/>
      <c r="E460" s="66"/>
      <c r="F460" s="66"/>
      <c r="G460" s="240" t="s">
        <v>2480</v>
      </c>
      <c r="H460" s="202" t="s">
        <v>1110</v>
      </c>
      <c r="I460" s="47" t="s">
        <v>2412</v>
      </c>
      <c r="J460" s="47" t="s">
        <v>2428</v>
      </c>
      <c r="K460" s="47" t="s">
        <v>2396</v>
      </c>
      <c r="L460" s="47" t="s">
        <v>2403</v>
      </c>
      <c r="M460" s="154" t="s">
        <v>5</v>
      </c>
      <c r="N460" s="46">
        <f>COUNTIF(Table48[[#This Row],[CMMI Comprehensive Primary Care Plus (CPC+)
Version Date: CY 2017 ]:[CMS Merit-based Incentive Payment System (MIPS) - General Practice/Family Medicine, Internal Medicine, and Pediatrics
Version Date: CY 2017 ]],"*yes*")</f>
        <v>0</v>
      </c>
      <c r="O460" s="47"/>
      <c r="P460" s="47"/>
      <c r="Q460" s="47"/>
      <c r="R460" s="47"/>
      <c r="S460" s="47"/>
      <c r="T460" s="47"/>
      <c r="U460" s="47"/>
      <c r="V460" s="47"/>
      <c r="W460" s="47"/>
      <c r="X460" s="47"/>
      <c r="Y460" s="47"/>
      <c r="Z460" s="47"/>
      <c r="AA460" s="47"/>
      <c r="AB460" s="47"/>
      <c r="AC460" s="47"/>
      <c r="AD460" s="47"/>
      <c r="AE460" s="47"/>
      <c r="AF460" s="47"/>
      <c r="AG460" s="47"/>
      <c r="AH460" s="47"/>
    </row>
    <row r="461" spans="1:34" s="26" customFormat="1" ht="76.5" customHeight="1">
      <c r="A461" s="189" t="s">
        <v>1383</v>
      </c>
      <c r="B461" s="183" t="s">
        <v>1111</v>
      </c>
      <c r="C461" s="184" t="s">
        <v>103</v>
      </c>
      <c r="D461" s="66"/>
      <c r="E461" s="66"/>
      <c r="F461" s="66"/>
      <c r="G461" s="240" t="s">
        <v>2473</v>
      </c>
      <c r="H461" s="202" t="s">
        <v>2594</v>
      </c>
      <c r="I461" s="47" t="s">
        <v>2412</v>
      </c>
      <c r="J461" s="47" t="s">
        <v>2413</v>
      </c>
      <c r="K461" s="47" t="s">
        <v>2396</v>
      </c>
      <c r="L461" s="47" t="s">
        <v>2441</v>
      </c>
      <c r="M461" s="236" t="s">
        <v>430</v>
      </c>
      <c r="N461" s="46">
        <f>COUNTIF(Table48[[#This Row],[CMMI Comprehensive Primary Care Plus (CPC+)
Version Date: CY 2017 ]:[CMS Merit-based Incentive Payment System (MIPS) - General Practice/Family Medicine, Internal Medicine, and Pediatrics
Version Date: CY 2017 ]],"*yes*")</f>
        <v>0</v>
      </c>
      <c r="O461" s="47"/>
      <c r="P461" s="47"/>
      <c r="Q461" s="47"/>
      <c r="R461" s="47"/>
      <c r="S461" s="47"/>
      <c r="T461" s="47"/>
      <c r="U461" s="47"/>
      <c r="V461" s="47"/>
      <c r="W461" s="47"/>
      <c r="X461" s="47"/>
      <c r="Y461" s="47"/>
      <c r="Z461" s="47"/>
      <c r="AA461" s="47"/>
      <c r="AB461" s="47"/>
      <c r="AC461" s="47"/>
      <c r="AD461" s="47"/>
      <c r="AE461" s="47"/>
      <c r="AF461" s="47"/>
      <c r="AG461" s="47"/>
      <c r="AH461" s="47"/>
    </row>
    <row r="462" spans="1:34" s="26" customFormat="1" ht="76.5" customHeight="1">
      <c r="A462" s="189" t="s">
        <v>1396</v>
      </c>
      <c r="B462" s="183" t="s">
        <v>1112</v>
      </c>
      <c r="C462" s="184" t="s">
        <v>103</v>
      </c>
      <c r="D462" s="66"/>
      <c r="E462" s="66"/>
      <c r="F462" s="66"/>
      <c r="G462" s="240" t="s">
        <v>2482</v>
      </c>
      <c r="H462" s="202" t="s">
        <v>2240</v>
      </c>
      <c r="I462" s="47" t="s">
        <v>2398</v>
      </c>
      <c r="J462" s="47" t="s">
        <v>2401</v>
      </c>
      <c r="K462" s="47" t="s">
        <v>2396</v>
      </c>
      <c r="L462" s="47" t="s">
        <v>2403</v>
      </c>
      <c r="M462" s="236" t="s">
        <v>430</v>
      </c>
      <c r="N462" s="46">
        <f>COUNTIF(Table48[[#This Row],[CMMI Comprehensive Primary Care Plus (CPC+)
Version Date: CY 2017 ]:[CMS Merit-based Incentive Payment System (MIPS) - General Practice/Family Medicine, Internal Medicine, and Pediatrics
Version Date: CY 2017 ]],"*yes*")</f>
        <v>0</v>
      </c>
      <c r="O462" s="47"/>
      <c r="P462" s="47"/>
      <c r="Q462" s="47"/>
      <c r="R462" s="47"/>
      <c r="S462" s="47"/>
      <c r="T462" s="47"/>
      <c r="U462" s="47"/>
      <c r="V462" s="47"/>
      <c r="W462" s="47"/>
      <c r="X462" s="47"/>
      <c r="Y462" s="47"/>
      <c r="Z462" s="47"/>
      <c r="AA462" s="47"/>
      <c r="AB462" s="47"/>
      <c r="AC462" s="47"/>
      <c r="AD462" s="47"/>
      <c r="AE462" s="47"/>
      <c r="AF462" s="47"/>
      <c r="AG462" s="47"/>
      <c r="AH462" s="47"/>
    </row>
    <row r="463" spans="1:34" s="26" customFormat="1" ht="76.5" customHeight="1">
      <c r="A463" s="189" t="s">
        <v>1404</v>
      </c>
      <c r="B463" s="183" t="s">
        <v>1115</v>
      </c>
      <c r="C463" s="184" t="s">
        <v>103</v>
      </c>
      <c r="D463" s="66"/>
      <c r="E463" s="66"/>
      <c r="F463" s="66"/>
      <c r="G463" s="240" t="s">
        <v>2003</v>
      </c>
      <c r="H463" s="202" t="s">
        <v>1116</v>
      </c>
      <c r="I463" s="47" t="s">
        <v>2412</v>
      </c>
      <c r="J463" s="47" t="s">
        <v>2413</v>
      </c>
      <c r="K463" s="47" t="s">
        <v>2402</v>
      </c>
      <c r="L463" s="47" t="s">
        <v>2403</v>
      </c>
      <c r="M463" s="154" t="s">
        <v>5</v>
      </c>
      <c r="N463" s="46">
        <f>COUNTIF(Table48[[#This Row],[CMMI Comprehensive Primary Care Plus (CPC+)
Version Date: CY 2017 ]:[CMS Merit-based Incentive Payment System (MIPS) - General Practice/Family Medicine, Internal Medicine, and Pediatrics
Version Date: CY 2017 ]],"*yes*")</f>
        <v>0</v>
      </c>
      <c r="O463" s="47"/>
      <c r="P463" s="47"/>
      <c r="Q463" s="47"/>
      <c r="R463" s="47"/>
      <c r="S463" s="47"/>
      <c r="T463" s="47"/>
      <c r="U463" s="47"/>
      <c r="V463" s="47"/>
      <c r="W463" s="47"/>
      <c r="X463" s="47"/>
      <c r="Y463" s="47"/>
      <c r="Z463" s="47"/>
      <c r="AA463" s="47"/>
      <c r="AB463" s="47"/>
      <c r="AC463" s="47"/>
      <c r="AD463" s="47"/>
      <c r="AE463" s="47"/>
      <c r="AF463" s="47"/>
      <c r="AG463" s="47"/>
      <c r="AH463" s="47"/>
    </row>
    <row r="464" spans="1:34" s="26" customFormat="1" ht="76.5" customHeight="1">
      <c r="A464" s="189" t="s">
        <v>1405</v>
      </c>
      <c r="B464" s="183" t="s">
        <v>1117</v>
      </c>
      <c r="C464" s="184" t="s">
        <v>103</v>
      </c>
      <c r="D464" s="66"/>
      <c r="E464" s="66"/>
      <c r="F464" s="66"/>
      <c r="G464" s="240" t="s">
        <v>2003</v>
      </c>
      <c r="H464" s="202" t="s">
        <v>1118</v>
      </c>
      <c r="I464" s="47" t="s">
        <v>2412</v>
      </c>
      <c r="J464" s="47" t="s">
        <v>2413</v>
      </c>
      <c r="K464" s="47" t="s">
        <v>2402</v>
      </c>
      <c r="L464" s="47" t="s">
        <v>2403</v>
      </c>
      <c r="M464" s="154" t="s">
        <v>5</v>
      </c>
      <c r="N464" s="46">
        <f>COUNTIF(Table48[[#This Row],[CMMI Comprehensive Primary Care Plus (CPC+)
Version Date: CY 2017 ]:[CMS Merit-based Incentive Payment System (MIPS) - General Practice/Family Medicine, Internal Medicine, and Pediatrics
Version Date: CY 2017 ]],"*yes*")</f>
        <v>0</v>
      </c>
      <c r="O464" s="47"/>
      <c r="P464" s="47"/>
      <c r="Q464" s="47"/>
      <c r="R464" s="47"/>
      <c r="S464" s="47"/>
      <c r="T464" s="47"/>
      <c r="U464" s="47"/>
      <c r="V464" s="47"/>
      <c r="W464" s="47"/>
      <c r="X464" s="47"/>
      <c r="Y464" s="47"/>
      <c r="Z464" s="47"/>
      <c r="AA464" s="47"/>
      <c r="AB464" s="47"/>
      <c r="AC464" s="47"/>
      <c r="AD464" s="47"/>
      <c r="AE464" s="47"/>
      <c r="AF464" s="47"/>
      <c r="AG464" s="47"/>
      <c r="AH464" s="47"/>
    </row>
    <row r="465" spans="1:34" s="26" customFormat="1" ht="76.5" customHeight="1">
      <c r="A465" s="189" t="s">
        <v>1406</v>
      </c>
      <c r="B465" s="183" t="s">
        <v>1119</v>
      </c>
      <c r="C465" s="184" t="s">
        <v>103</v>
      </c>
      <c r="D465" s="66"/>
      <c r="E465" s="66"/>
      <c r="F465" s="66"/>
      <c r="G465" s="240" t="s">
        <v>2003</v>
      </c>
      <c r="H465" s="202" t="s">
        <v>1120</v>
      </c>
      <c r="I465" s="47" t="s">
        <v>2412</v>
      </c>
      <c r="J465" s="47" t="s">
        <v>2413</v>
      </c>
      <c r="K465" s="47" t="s">
        <v>2402</v>
      </c>
      <c r="L465" s="47" t="s">
        <v>2403</v>
      </c>
      <c r="M465" s="154" t="s">
        <v>5</v>
      </c>
      <c r="N465" s="46">
        <f>COUNTIF(Table48[[#This Row],[CMMI Comprehensive Primary Care Plus (CPC+)
Version Date: CY 2017 ]:[CMS Merit-based Incentive Payment System (MIPS) - General Practice/Family Medicine, Internal Medicine, and Pediatrics
Version Date: CY 2017 ]],"*yes*")</f>
        <v>0</v>
      </c>
      <c r="O465" s="47"/>
      <c r="P465" s="47"/>
      <c r="Q465" s="47"/>
      <c r="R465" s="47"/>
      <c r="S465" s="47"/>
      <c r="T465" s="47"/>
      <c r="U465" s="47"/>
      <c r="V465" s="47"/>
      <c r="W465" s="47"/>
      <c r="X465" s="47"/>
      <c r="Y465" s="47"/>
      <c r="Z465" s="47"/>
      <c r="AA465" s="47"/>
      <c r="AB465" s="47"/>
      <c r="AC465" s="47"/>
      <c r="AD465" s="47"/>
      <c r="AE465" s="47"/>
      <c r="AF465" s="47"/>
      <c r="AG465" s="47"/>
      <c r="AH465" s="47"/>
    </row>
    <row r="466" spans="1:34" s="26" customFormat="1" ht="76.5" customHeight="1">
      <c r="A466" s="189" t="s">
        <v>1407</v>
      </c>
      <c r="B466" s="183" t="s">
        <v>1121</v>
      </c>
      <c r="C466" s="184" t="s">
        <v>103</v>
      </c>
      <c r="D466" s="66"/>
      <c r="E466" s="66"/>
      <c r="F466" s="66"/>
      <c r="G466" s="240" t="s">
        <v>2487</v>
      </c>
      <c r="H466" s="202" t="s">
        <v>1122</v>
      </c>
      <c r="I466" s="47" t="s">
        <v>2405</v>
      </c>
      <c r="J466" s="47" t="s">
        <v>2426</v>
      </c>
      <c r="K466" s="47" t="s">
        <v>2396</v>
      </c>
      <c r="L466" s="47" t="s">
        <v>2441</v>
      </c>
      <c r="M466" s="154" t="s">
        <v>430</v>
      </c>
      <c r="N466" s="46">
        <f>COUNTIF(Table48[[#This Row],[CMMI Comprehensive Primary Care Plus (CPC+)
Version Date: CY 2017 ]:[CMS Merit-based Incentive Payment System (MIPS) - General Practice/Family Medicine, Internal Medicine, and Pediatrics
Version Date: CY 2017 ]],"*yes*")</f>
        <v>0</v>
      </c>
      <c r="O466" s="47"/>
      <c r="P466" s="47"/>
      <c r="Q466" s="47"/>
      <c r="R466" s="47"/>
      <c r="S466" s="47"/>
      <c r="T466" s="47"/>
      <c r="U466" s="47"/>
      <c r="V466" s="47"/>
      <c r="W466" s="47"/>
      <c r="X466" s="47"/>
      <c r="Y466" s="47"/>
      <c r="Z466" s="47"/>
      <c r="AA466" s="47"/>
      <c r="AB466" s="47"/>
      <c r="AC466" s="47"/>
      <c r="AD466" s="47"/>
      <c r="AE466" s="47"/>
      <c r="AF466" s="47"/>
      <c r="AG466" s="47"/>
      <c r="AH466" s="47"/>
    </row>
    <row r="467" spans="1:34" s="26" customFormat="1" ht="76.5" customHeight="1">
      <c r="A467" s="189" t="s">
        <v>1408</v>
      </c>
      <c r="B467" s="183" t="s">
        <v>1123</v>
      </c>
      <c r="C467" s="184" t="s">
        <v>103</v>
      </c>
      <c r="D467" s="66"/>
      <c r="E467" s="66"/>
      <c r="F467" s="66"/>
      <c r="G467" s="240" t="s">
        <v>2495</v>
      </c>
      <c r="H467" s="202" t="s">
        <v>2242</v>
      </c>
      <c r="I467" s="47" t="s">
        <v>2398</v>
      </c>
      <c r="J467" s="47" t="s">
        <v>2406</v>
      </c>
      <c r="K467" s="47" t="s">
        <v>2396</v>
      </c>
      <c r="L467" s="47" t="s">
        <v>2403</v>
      </c>
      <c r="M467" s="154" t="s">
        <v>5</v>
      </c>
      <c r="N467" s="46">
        <f>COUNTIF(Table48[[#This Row],[CMMI Comprehensive Primary Care Plus (CPC+)
Version Date: CY 2017 ]:[CMS Merit-based Incentive Payment System (MIPS) - General Practice/Family Medicine, Internal Medicine, and Pediatrics
Version Date: CY 2017 ]],"*yes*")</f>
        <v>0</v>
      </c>
      <c r="O467" s="47"/>
      <c r="P467" s="47"/>
      <c r="Q467" s="47"/>
      <c r="R467" s="47"/>
      <c r="S467" s="47"/>
      <c r="T467" s="47"/>
      <c r="U467" s="47"/>
      <c r="V467" s="47"/>
      <c r="W467" s="47"/>
      <c r="X467" s="47"/>
      <c r="Y467" s="47"/>
      <c r="Z467" s="47"/>
      <c r="AA467" s="47"/>
      <c r="AB467" s="47"/>
      <c r="AC467" s="47"/>
      <c r="AD467" s="47"/>
      <c r="AE467" s="47"/>
      <c r="AF467" s="47"/>
      <c r="AG467" s="47"/>
      <c r="AH467" s="47"/>
    </row>
    <row r="468" spans="1:34" s="26" customFormat="1" ht="76.5" customHeight="1">
      <c r="A468" s="189" t="s">
        <v>1409</v>
      </c>
      <c r="B468" s="183" t="s">
        <v>1124</v>
      </c>
      <c r="C468" s="184" t="s">
        <v>103</v>
      </c>
      <c r="D468" s="66"/>
      <c r="E468" s="66"/>
      <c r="F468" s="66"/>
      <c r="G468" s="240" t="s">
        <v>2495</v>
      </c>
      <c r="H468" s="202" t="s">
        <v>2650</v>
      </c>
      <c r="I468" s="47" t="s">
        <v>2398</v>
      </c>
      <c r="J468" s="47" t="s">
        <v>2406</v>
      </c>
      <c r="K468" s="47" t="s">
        <v>2396</v>
      </c>
      <c r="L468" s="47" t="s">
        <v>2403</v>
      </c>
      <c r="M468" s="154" t="s">
        <v>5</v>
      </c>
      <c r="N468" s="46">
        <f>COUNTIF(Table48[[#This Row],[CMMI Comprehensive Primary Care Plus (CPC+)
Version Date: CY 2017 ]:[CMS Merit-based Incentive Payment System (MIPS) - General Practice/Family Medicine, Internal Medicine, and Pediatrics
Version Date: CY 2017 ]],"*yes*")</f>
        <v>0</v>
      </c>
      <c r="O468" s="47"/>
      <c r="P468" s="47"/>
      <c r="Q468" s="47"/>
      <c r="R468" s="47"/>
      <c r="S468" s="47"/>
      <c r="T468" s="47"/>
      <c r="U468" s="47"/>
      <c r="V468" s="47"/>
      <c r="W468" s="47"/>
      <c r="X468" s="47"/>
      <c r="Y468" s="47"/>
      <c r="Z468" s="47"/>
      <c r="AA468" s="47"/>
      <c r="AB468" s="47"/>
      <c r="AC468" s="47"/>
      <c r="AD468" s="47"/>
      <c r="AE468" s="47"/>
      <c r="AF468" s="47"/>
      <c r="AG468" s="47"/>
      <c r="AH468" s="47"/>
    </row>
    <row r="469" spans="1:34" s="26" customFormat="1" ht="76.5" customHeight="1">
      <c r="A469" s="189" t="s">
        <v>1410</v>
      </c>
      <c r="B469" s="183" t="s">
        <v>1125</v>
      </c>
      <c r="C469" s="184" t="s">
        <v>103</v>
      </c>
      <c r="D469" s="66"/>
      <c r="E469" s="66"/>
      <c r="F469" s="66"/>
      <c r="G469" s="240" t="s">
        <v>2495</v>
      </c>
      <c r="H469" s="202" t="s">
        <v>1812</v>
      </c>
      <c r="I469" s="47" t="s">
        <v>2398</v>
      </c>
      <c r="J469" s="47" t="s">
        <v>2406</v>
      </c>
      <c r="K469" s="47" t="s">
        <v>2396</v>
      </c>
      <c r="L469" s="47" t="s">
        <v>2403</v>
      </c>
      <c r="M469" s="154" t="s">
        <v>5</v>
      </c>
      <c r="N469" s="46">
        <f>COUNTIF(Table48[[#This Row],[CMMI Comprehensive Primary Care Plus (CPC+)
Version Date: CY 2017 ]:[CMS Merit-based Incentive Payment System (MIPS) - General Practice/Family Medicine, Internal Medicine, and Pediatrics
Version Date: CY 2017 ]],"*yes*")</f>
        <v>0</v>
      </c>
      <c r="O469" s="47"/>
      <c r="P469" s="47"/>
      <c r="Q469" s="47"/>
      <c r="R469" s="47"/>
      <c r="S469" s="47"/>
      <c r="T469" s="47"/>
      <c r="U469" s="47"/>
      <c r="V469" s="47"/>
      <c r="W469" s="47"/>
      <c r="X469" s="47"/>
      <c r="Y469" s="47"/>
      <c r="Z469" s="47"/>
      <c r="AA469" s="47"/>
      <c r="AB469" s="47"/>
      <c r="AC469" s="47"/>
      <c r="AD469" s="47"/>
      <c r="AE469" s="47"/>
      <c r="AF469" s="47"/>
      <c r="AG469" s="47"/>
      <c r="AH469" s="47"/>
    </row>
    <row r="470" spans="1:34" s="26" customFormat="1" ht="76.5" customHeight="1">
      <c r="A470" s="189" t="s">
        <v>1411</v>
      </c>
      <c r="B470" s="183" t="s">
        <v>1126</v>
      </c>
      <c r="C470" s="184" t="s">
        <v>103</v>
      </c>
      <c r="D470" s="66"/>
      <c r="E470" s="66"/>
      <c r="F470" s="66"/>
      <c r="G470" s="240" t="s">
        <v>2053</v>
      </c>
      <c r="H470" s="202" t="s">
        <v>1127</v>
      </c>
      <c r="I470" s="47" t="s">
        <v>2398</v>
      </c>
      <c r="J470" s="47" t="s">
        <v>2406</v>
      </c>
      <c r="K470" s="47" t="s">
        <v>2396</v>
      </c>
      <c r="L470" s="47" t="s">
        <v>2441</v>
      </c>
      <c r="M470" s="154" t="s">
        <v>2171</v>
      </c>
      <c r="N470" s="46">
        <f>COUNTIF(Table48[[#This Row],[CMMI Comprehensive Primary Care Plus (CPC+)
Version Date: CY 2017 ]:[CMS Merit-based Incentive Payment System (MIPS) - General Practice/Family Medicine, Internal Medicine, and Pediatrics
Version Date: CY 2017 ]],"*yes*")</f>
        <v>0</v>
      </c>
      <c r="O470" s="47"/>
      <c r="P470" s="47"/>
      <c r="Q470" s="47"/>
      <c r="R470" s="47"/>
      <c r="S470" s="47"/>
      <c r="T470" s="47"/>
      <c r="U470" s="47"/>
      <c r="V470" s="47"/>
      <c r="W470" s="47"/>
      <c r="X470" s="47"/>
      <c r="Y470" s="47"/>
      <c r="Z470" s="47"/>
      <c r="AA470" s="47"/>
      <c r="AB470" s="47"/>
      <c r="AC470" s="47"/>
      <c r="AD470" s="47"/>
      <c r="AE470" s="47"/>
      <c r="AF470" s="47"/>
      <c r="AG470" s="47"/>
      <c r="AH470" s="47"/>
    </row>
    <row r="471" spans="1:34" s="26" customFormat="1" ht="76.5" customHeight="1">
      <c r="A471" s="189" t="s">
        <v>1412</v>
      </c>
      <c r="B471" s="183" t="s">
        <v>1128</v>
      </c>
      <c r="C471" s="184" t="s">
        <v>103</v>
      </c>
      <c r="D471" s="66"/>
      <c r="E471" s="66"/>
      <c r="F471" s="66"/>
      <c r="G471" s="240" t="s">
        <v>2018</v>
      </c>
      <c r="H471" s="202" t="s">
        <v>1129</v>
      </c>
      <c r="I471" s="47" t="s">
        <v>2398</v>
      </c>
      <c r="J471" s="47" t="s">
        <v>2428</v>
      </c>
      <c r="K471" s="47" t="s">
        <v>2396</v>
      </c>
      <c r="L471" s="47" t="s">
        <v>2441</v>
      </c>
      <c r="M471" s="154" t="s">
        <v>2171</v>
      </c>
      <c r="N471" s="46">
        <f>COUNTIF(Table48[[#This Row],[CMMI Comprehensive Primary Care Plus (CPC+)
Version Date: CY 2017 ]:[CMS Merit-based Incentive Payment System (MIPS) - General Practice/Family Medicine, Internal Medicine, and Pediatrics
Version Date: CY 2017 ]],"*yes*")</f>
        <v>0</v>
      </c>
      <c r="O471" s="47"/>
      <c r="P471" s="47"/>
      <c r="Q471" s="47"/>
      <c r="R471" s="47"/>
      <c r="S471" s="47"/>
      <c r="T471" s="47"/>
      <c r="U471" s="47"/>
      <c r="V471" s="47"/>
      <c r="W471" s="47"/>
      <c r="X471" s="47"/>
      <c r="Y471" s="47"/>
      <c r="Z471" s="47"/>
      <c r="AA471" s="47"/>
      <c r="AB471" s="47"/>
      <c r="AC471" s="47"/>
      <c r="AD471" s="47"/>
      <c r="AE471" s="47"/>
      <c r="AF471" s="47"/>
      <c r="AG471" s="47"/>
      <c r="AH471" s="47"/>
    </row>
    <row r="472" spans="1:34" s="26" customFormat="1" ht="76.5" customHeight="1">
      <c r="A472" s="189" t="s">
        <v>1413</v>
      </c>
      <c r="B472" s="183" t="s">
        <v>1130</v>
      </c>
      <c r="C472" s="184" t="s">
        <v>103</v>
      </c>
      <c r="D472" s="66"/>
      <c r="E472" s="66"/>
      <c r="F472" s="66"/>
      <c r="G472" s="240" t="s">
        <v>2022</v>
      </c>
      <c r="H472" s="202" t="s">
        <v>1503</v>
      </c>
      <c r="I472" s="47" t="s">
        <v>2398</v>
      </c>
      <c r="J472" s="47" t="s">
        <v>2419</v>
      </c>
      <c r="K472" s="47" t="s">
        <v>2396</v>
      </c>
      <c r="L472" s="47" t="s">
        <v>2403</v>
      </c>
      <c r="M472" s="154" t="s">
        <v>5</v>
      </c>
      <c r="N472" s="46">
        <f>COUNTIF(Table48[[#This Row],[CMMI Comprehensive Primary Care Plus (CPC+)
Version Date: CY 2017 ]:[CMS Merit-based Incentive Payment System (MIPS) - General Practice/Family Medicine, Internal Medicine, and Pediatrics
Version Date: CY 2017 ]],"*yes*")</f>
        <v>0</v>
      </c>
      <c r="O472" s="47"/>
      <c r="P472" s="47"/>
      <c r="Q472" s="47"/>
      <c r="R472" s="47"/>
      <c r="S472" s="47"/>
      <c r="T472" s="47"/>
      <c r="U472" s="47"/>
      <c r="V472" s="47"/>
      <c r="W472" s="47"/>
      <c r="X472" s="47"/>
      <c r="Y472" s="47"/>
      <c r="Z472" s="47"/>
      <c r="AA472" s="47"/>
      <c r="AB472" s="47"/>
      <c r="AC472" s="47"/>
      <c r="AD472" s="47"/>
      <c r="AE472" s="47"/>
      <c r="AF472" s="47"/>
      <c r="AG472" s="47"/>
      <c r="AH472" s="47"/>
    </row>
    <row r="473" spans="1:34" s="26" customFormat="1" ht="76.5" customHeight="1">
      <c r="A473" s="189" t="s">
        <v>1414</v>
      </c>
      <c r="B473" s="183" t="s">
        <v>1131</v>
      </c>
      <c r="C473" s="184" t="s">
        <v>103</v>
      </c>
      <c r="D473" s="66"/>
      <c r="E473" s="66"/>
      <c r="F473" s="66"/>
      <c r="G473" s="240" t="s">
        <v>2022</v>
      </c>
      <c r="H473" s="202" t="s">
        <v>1132</v>
      </c>
      <c r="I473" s="47" t="s">
        <v>2398</v>
      </c>
      <c r="J473" s="47" t="s">
        <v>2419</v>
      </c>
      <c r="K473" s="47" t="s">
        <v>2396</v>
      </c>
      <c r="L473" s="47" t="s">
        <v>2403</v>
      </c>
      <c r="M473" s="154" t="s">
        <v>5</v>
      </c>
      <c r="N473" s="46">
        <f>COUNTIF(Table48[[#This Row],[CMMI Comprehensive Primary Care Plus (CPC+)
Version Date: CY 2017 ]:[CMS Merit-based Incentive Payment System (MIPS) - General Practice/Family Medicine, Internal Medicine, and Pediatrics
Version Date: CY 2017 ]],"*yes*")</f>
        <v>0</v>
      </c>
      <c r="O473" s="47"/>
      <c r="P473" s="47"/>
      <c r="Q473" s="47"/>
      <c r="R473" s="47"/>
      <c r="S473" s="47"/>
      <c r="T473" s="47"/>
      <c r="U473" s="47"/>
      <c r="V473" s="47"/>
      <c r="W473" s="47"/>
      <c r="X473" s="47"/>
      <c r="Y473" s="47"/>
      <c r="Z473" s="47"/>
      <c r="AA473" s="47"/>
      <c r="AB473" s="47"/>
      <c r="AC473" s="47"/>
      <c r="AD473" s="47"/>
      <c r="AE473" s="47"/>
      <c r="AF473" s="47"/>
      <c r="AG473" s="47"/>
      <c r="AH473" s="47"/>
    </row>
    <row r="474" spans="1:34" s="26" customFormat="1" ht="76.5" customHeight="1">
      <c r="A474" s="189" t="s">
        <v>1415</v>
      </c>
      <c r="B474" s="183" t="s">
        <v>1133</v>
      </c>
      <c r="C474" s="184" t="s">
        <v>103</v>
      </c>
      <c r="D474" s="66"/>
      <c r="E474" s="66"/>
      <c r="F474" s="66"/>
      <c r="G474" s="240" t="s">
        <v>2022</v>
      </c>
      <c r="H474" s="202" t="s">
        <v>1504</v>
      </c>
      <c r="I474" s="47" t="s">
        <v>2398</v>
      </c>
      <c r="J474" s="47" t="s">
        <v>2419</v>
      </c>
      <c r="K474" s="47" t="s">
        <v>2396</v>
      </c>
      <c r="L474" s="47" t="s">
        <v>2403</v>
      </c>
      <c r="M474" s="154" t="s">
        <v>2171</v>
      </c>
      <c r="N474" s="46">
        <f>COUNTIF(Table48[[#This Row],[CMMI Comprehensive Primary Care Plus (CPC+)
Version Date: CY 2017 ]:[CMS Merit-based Incentive Payment System (MIPS) - General Practice/Family Medicine, Internal Medicine, and Pediatrics
Version Date: CY 2017 ]],"*yes*")</f>
        <v>0</v>
      </c>
      <c r="O474" s="47"/>
      <c r="P474" s="47"/>
      <c r="Q474" s="47"/>
      <c r="R474" s="47"/>
      <c r="S474" s="47"/>
      <c r="T474" s="47"/>
      <c r="U474" s="47"/>
      <c r="V474" s="47"/>
      <c r="W474" s="47"/>
      <c r="X474" s="47"/>
      <c r="Y474" s="47"/>
      <c r="Z474" s="47"/>
      <c r="AA474" s="47"/>
      <c r="AB474" s="47"/>
      <c r="AC474" s="47"/>
      <c r="AD474" s="47"/>
      <c r="AE474" s="47"/>
      <c r="AF474" s="47"/>
      <c r="AG474" s="47"/>
      <c r="AH474" s="47"/>
    </row>
    <row r="475" spans="1:34" s="26" customFormat="1" ht="76.5" customHeight="1">
      <c r="A475" s="189" t="s">
        <v>1416</v>
      </c>
      <c r="B475" s="183" t="s">
        <v>1134</v>
      </c>
      <c r="C475" s="184" t="s">
        <v>103</v>
      </c>
      <c r="D475" s="66"/>
      <c r="E475" s="66"/>
      <c r="F475" s="66"/>
      <c r="G475" s="240" t="s">
        <v>2022</v>
      </c>
      <c r="H475" s="202" t="s">
        <v>1505</v>
      </c>
      <c r="I475" s="47" t="s">
        <v>2398</v>
      </c>
      <c r="J475" s="47" t="s">
        <v>2419</v>
      </c>
      <c r="K475" s="47" t="s">
        <v>2396</v>
      </c>
      <c r="L475" s="47" t="s">
        <v>2403</v>
      </c>
      <c r="M475" s="154" t="s">
        <v>2171</v>
      </c>
      <c r="N475" s="46">
        <f>COUNTIF(Table48[[#This Row],[CMMI Comprehensive Primary Care Plus (CPC+)
Version Date: CY 2017 ]:[CMS Merit-based Incentive Payment System (MIPS) - General Practice/Family Medicine, Internal Medicine, and Pediatrics
Version Date: CY 2017 ]],"*yes*")</f>
        <v>0</v>
      </c>
      <c r="O475" s="47"/>
      <c r="P475" s="47"/>
      <c r="Q475" s="47"/>
      <c r="R475" s="47"/>
      <c r="S475" s="47"/>
      <c r="T475" s="47"/>
      <c r="U475" s="47"/>
      <c r="V475" s="47"/>
      <c r="W475" s="47"/>
      <c r="X475" s="47"/>
      <c r="Y475" s="47"/>
      <c r="Z475" s="47"/>
      <c r="AA475" s="47"/>
      <c r="AB475" s="47"/>
      <c r="AC475" s="47"/>
      <c r="AD475" s="47"/>
      <c r="AE475" s="47"/>
      <c r="AF475" s="47"/>
      <c r="AG475" s="47"/>
      <c r="AH475" s="47"/>
    </row>
    <row r="476" spans="1:34" s="26" customFormat="1" ht="76.5" customHeight="1">
      <c r="A476" s="188" t="s">
        <v>1417</v>
      </c>
      <c r="B476" s="183" t="s">
        <v>1135</v>
      </c>
      <c r="C476" s="59" t="s">
        <v>103</v>
      </c>
      <c r="D476" s="67"/>
      <c r="E476" s="66"/>
      <c r="F476" s="66"/>
      <c r="G476" s="240" t="s">
        <v>2476</v>
      </c>
      <c r="H476" s="202" t="s">
        <v>1136</v>
      </c>
      <c r="I476" s="47" t="s">
        <v>2398</v>
      </c>
      <c r="J476" s="47" t="s">
        <v>103</v>
      </c>
      <c r="K476" s="47" t="s">
        <v>2396</v>
      </c>
      <c r="L476" s="47" t="s">
        <v>2403</v>
      </c>
      <c r="M476" s="154" t="s">
        <v>2171</v>
      </c>
      <c r="N476" s="46">
        <f>COUNTIF(Table48[[#This Row],[CMMI Comprehensive Primary Care Plus (CPC+)
Version Date: CY 2017 ]:[CMS Merit-based Incentive Payment System (MIPS) - General Practice/Family Medicine, Internal Medicine, and Pediatrics
Version Date: CY 2017 ]],"*yes*")</f>
        <v>0</v>
      </c>
      <c r="O476" s="47"/>
      <c r="P476" s="47"/>
      <c r="Q476" s="47"/>
      <c r="R476" s="47"/>
      <c r="S476" s="47"/>
      <c r="T476" s="47"/>
      <c r="U476" s="47"/>
      <c r="V476" s="47"/>
      <c r="W476" s="47"/>
      <c r="X476" s="47"/>
      <c r="Y476" s="47"/>
      <c r="Z476" s="47"/>
      <c r="AA476" s="47"/>
      <c r="AB476" s="47"/>
      <c r="AC476" s="47"/>
      <c r="AD476" s="47"/>
      <c r="AE476" s="47"/>
      <c r="AF476" s="47"/>
      <c r="AG476" s="47"/>
      <c r="AH476" s="47"/>
    </row>
    <row r="477" spans="1:34" s="26" customFormat="1" ht="76.5" customHeight="1">
      <c r="A477" s="189" t="s">
        <v>1418</v>
      </c>
      <c r="B477" s="183" t="s">
        <v>1137</v>
      </c>
      <c r="C477" s="59" t="s">
        <v>103</v>
      </c>
      <c r="D477" s="66"/>
      <c r="E477" s="66"/>
      <c r="F477" s="66"/>
      <c r="G477" s="240" t="s">
        <v>2476</v>
      </c>
      <c r="H477" s="202" t="s">
        <v>1138</v>
      </c>
      <c r="I477" s="47" t="s">
        <v>2398</v>
      </c>
      <c r="J477" s="47" t="s">
        <v>103</v>
      </c>
      <c r="K477" s="47" t="s">
        <v>2396</v>
      </c>
      <c r="L477" s="47" t="s">
        <v>2403</v>
      </c>
      <c r="M477" s="154" t="s">
        <v>2171</v>
      </c>
      <c r="N477" s="46">
        <f>COUNTIF(Table48[[#This Row],[CMMI Comprehensive Primary Care Plus (CPC+)
Version Date: CY 2017 ]:[CMS Merit-based Incentive Payment System (MIPS) - General Practice/Family Medicine, Internal Medicine, and Pediatrics
Version Date: CY 2017 ]],"*yes*")</f>
        <v>0</v>
      </c>
      <c r="O477" s="47"/>
      <c r="P477" s="47"/>
      <c r="Q477" s="47"/>
      <c r="R477" s="47"/>
      <c r="S477" s="47"/>
      <c r="T477" s="47"/>
      <c r="U477" s="47"/>
      <c r="V477" s="47"/>
      <c r="W477" s="47"/>
      <c r="X477" s="47"/>
      <c r="Y477" s="47"/>
      <c r="Z477" s="47"/>
      <c r="AA477" s="47"/>
      <c r="AB477" s="47"/>
      <c r="AC477" s="47"/>
      <c r="AD477" s="47"/>
      <c r="AE477" s="47"/>
      <c r="AF477" s="47"/>
      <c r="AG477" s="47"/>
      <c r="AH477" s="47"/>
    </row>
    <row r="478" spans="1:34" s="26" customFormat="1" ht="76.5" customHeight="1">
      <c r="A478" s="189" t="s">
        <v>1419</v>
      </c>
      <c r="B478" s="183" t="s">
        <v>1139</v>
      </c>
      <c r="C478" s="59" t="s">
        <v>103</v>
      </c>
      <c r="D478" s="66"/>
      <c r="E478" s="66"/>
      <c r="F478" s="66"/>
      <c r="G478" s="240" t="s">
        <v>2476</v>
      </c>
      <c r="H478" s="202" t="s">
        <v>1506</v>
      </c>
      <c r="I478" s="47" t="s">
        <v>2398</v>
      </c>
      <c r="J478" s="47" t="s">
        <v>103</v>
      </c>
      <c r="K478" s="47" t="s">
        <v>2396</v>
      </c>
      <c r="L478" s="47" t="s">
        <v>2403</v>
      </c>
      <c r="M478" s="154" t="s">
        <v>2171</v>
      </c>
      <c r="N478" s="46">
        <f>COUNTIF(Table48[[#This Row],[CMMI Comprehensive Primary Care Plus (CPC+)
Version Date: CY 2017 ]:[CMS Merit-based Incentive Payment System (MIPS) - General Practice/Family Medicine, Internal Medicine, and Pediatrics
Version Date: CY 2017 ]],"*yes*")</f>
        <v>0</v>
      </c>
      <c r="O478" s="47"/>
      <c r="P478" s="47"/>
      <c r="Q478" s="47"/>
      <c r="R478" s="47"/>
      <c r="S478" s="47"/>
      <c r="T478" s="47"/>
      <c r="U478" s="47"/>
      <c r="V478" s="47"/>
      <c r="W478" s="47"/>
      <c r="X478" s="47"/>
      <c r="Y478" s="47"/>
      <c r="Z478" s="47"/>
      <c r="AA478" s="47"/>
      <c r="AB478" s="47"/>
      <c r="AC478" s="47"/>
      <c r="AD478" s="47"/>
      <c r="AE478" s="47"/>
      <c r="AF478" s="47"/>
      <c r="AG478" s="47"/>
      <c r="AH478" s="47"/>
    </row>
    <row r="479" spans="1:34" s="26" customFormat="1" ht="76.5" customHeight="1">
      <c r="A479" s="189" t="s">
        <v>1420</v>
      </c>
      <c r="B479" s="183" t="s">
        <v>1140</v>
      </c>
      <c r="C479" s="59" t="s">
        <v>103</v>
      </c>
      <c r="D479" s="66"/>
      <c r="E479" s="66"/>
      <c r="F479" s="66"/>
      <c r="G479" s="240" t="s">
        <v>2476</v>
      </c>
      <c r="H479" s="202" t="s">
        <v>1512</v>
      </c>
      <c r="I479" s="47" t="s">
        <v>2398</v>
      </c>
      <c r="J479" s="47" t="s">
        <v>103</v>
      </c>
      <c r="K479" s="47" t="s">
        <v>2396</v>
      </c>
      <c r="L479" s="47" t="s">
        <v>2403</v>
      </c>
      <c r="M479" s="154" t="s">
        <v>2171</v>
      </c>
      <c r="N479" s="46">
        <f>COUNTIF(Table48[[#This Row],[CMMI Comprehensive Primary Care Plus (CPC+)
Version Date: CY 2017 ]:[CMS Merit-based Incentive Payment System (MIPS) - General Practice/Family Medicine, Internal Medicine, and Pediatrics
Version Date: CY 2017 ]],"*yes*")</f>
        <v>0</v>
      </c>
      <c r="O479" s="47"/>
      <c r="P479" s="47"/>
      <c r="Q479" s="47"/>
      <c r="R479" s="47"/>
      <c r="S479" s="47"/>
      <c r="T479" s="47"/>
      <c r="U479" s="47"/>
      <c r="V479" s="47"/>
      <c r="W479" s="47"/>
      <c r="X479" s="47"/>
      <c r="Y479" s="47"/>
      <c r="Z479" s="47"/>
      <c r="AA479" s="47"/>
      <c r="AB479" s="47"/>
      <c r="AC479" s="47"/>
      <c r="AD479" s="47"/>
      <c r="AE479" s="47"/>
      <c r="AF479" s="47"/>
      <c r="AG479" s="47"/>
      <c r="AH479" s="47"/>
    </row>
    <row r="480" spans="1:34" s="26" customFormat="1" ht="76.5" customHeight="1">
      <c r="A480" s="189" t="s">
        <v>1421</v>
      </c>
      <c r="B480" s="183" t="s">
        <v>1141</v>
      </c>
      <c r="C480" s="59" t="s">
        <v>103</v>
      </c>
      <c r="D480" s="66"/>
      <c r="E480" s="66"/>
      <c r="F480" s="66"/>
      <c r="G480" s="240" t="s">
        <v>2472</v>
      </c>
      <c r="H480" s="202" t="s">
        <v>1142</v>
      </c>
      <c r="I480" s="47" t="s">
        <v>2398</v>
      </c>
      <c r="J480" s="47" t="s">
        <v>2428</v>
      </c>
      <c r="K480" s="47" t="s">
        <v>2396</v>
      </c>
      <c r="L480" s="47" t="s">
        <v>2403</v>
      </c>
      <c r="M480" s="154" t="s">
        <v>2171</v>
      </c>
      <c r="N480" s="46">
        <f>COUNTIF(Table48[[#This Row],[CMMI Comprehensive Primary Care Plus (CPC+)
Version Date: CY 2017 ]:[CMS Merit-based Incentive Payment System (MIPS) - General Practice/Family Medicine, Internal Medicine, and Pediatrics
Version Date: CY 2017 ]],"*yes*")</f>
        <v>0</v>
      </c>
      <c r="O480" s="47"/>
      <c r="P480" s="47"/>
      <c r="Q480" s="47"/>
      <c r="R480" s="47"/>
      <c r="S480" s="47"/>
      <c r="T480" s="47"/>
      <c r="U480" s="47"/>
      <c r="V480" s="47"/>
      <c r="W480" s="47"/>
      <c r="X480" s="47"/>
      <c r="Y480" s="47"/>
      <c r="Z480" s="47"/>
      <c r="AA480" s="47"/>
      <c r="AB480" s="47"/>
      <c r="AC480" s="47"/>
      <c r="AD480" s="47"/>
      <c r="AE480" s="47"/>
      <c r="AF480" s="47"/>
      <c r="AG480" s="47"/>
      <c r="AH480" s="47"/>
    </row>
    <row r="481" spans="1:34" s="26" customFormat="1" ht="76.5" customHeight="1">
      <c r="A481" s="189" t="s">
        <v>1422</v>
      </c>
      <c r="B481" s="183" t="s">
        <v>1143</v>
      </c>
      <c r="C481" s="59" t="s">
        <v>103</v>
      </c>
      <c r="D481" s="66"/>
      <c r="E481" s="66"/>
      <c r="F481" s="66"/>
      <c r="G481" s="240" t="s">
        <v>2472</v>
      </c>
      <c r="H481" s="202" t="s">
        <v>1144</v>
      </c>
      <c r="I481" s="47" t="s">
        <v>2398</v>
      </c>
      <c r="J481" s="47" t="s">
        <v>2428</v>
      </c>
      <c r="K481" s="47" t="s">
        <v>2396</v>
      </c>
      <c r="L481" s="47" t="s">
        <v>2403</v>
      </c>
      <c r="M481" s="154" t="s">
        <v>2171</v>
      </c>
      <c r="N481" s="46">
        <f>COUNTIF(Table48[[#This Row],[CMMI Comprehensive Primary Care Plus (CPC+)
Version Date: CY 2017 ]:[CMS Merit-based Incentive Payment System (MIPS) - General Practice/Family Medicine, Internal Medicine, and Pediatrics
Version Date: CY 2017 ]],"*yes*")</f>
        <v>0</v>
      </c>
      <c r="O481" s="47"/>
      <c r="P481" s="47"/>
      <c r="Q481" s="47"/>
      <c r="R481" s="47"/>
      <c r="S481" s="47"/>
      <c r="T481" s="47"/>
      <c r="U481" s="47"/>
      <c r="V481" s="47"/>
      <c r="W481" s="47"/>
      <c r="X481" s="47"/>
      <c r="Y481" s="47"/>
      <c r="Z481" s="47"/>
      <c r="AA481" s="47"/>
      <c r="AB481" s="47"/>
      <c r="AC481" s="47"/>
      <c r="AD481" s="47"/>
      <c r="AE481" s="47"/>
      <c r="AF481" s="47"/>
      <c r="AG481" s="47"/>
      <c r="AH481" s="47"/>
    </row>
    <row r="482" spans="1:34" s="26" customFormat="1" ht="76.5" customHeight="1">
      <c r="A482" s="189" t="s">
        <v>1423</v>
      </c>
      <c r="B482" s="183" t="s">
        <v>1145</v>
      </c>
      <c r="C482" s="59" t="s">
        <v>103</v>
      </c>
      <c r="D482" s="66"/>
      <c r="E482" s="66"/>
      <c r="F482" s="66"/>
      <c r="G482" s="240" t="s">
        <v>2472</v>
      </c>
      <c r="H482" s="202" t="s">
        <v>1146</v>
      </c>
      <c r="I482" s="47" t="s">
        <v>2398</v>
      </c>
      <c r="J482" s="47" t="s">
        <v>2428</v>
      </c>
      <c r="K482" s="47" t="s">
        <v>2396</v>
      </c>
      <c r="L482" s="47" t="s">
        <v>2403</v>
      </c>
      <c r="M482" s="154" t="s">
        <v>2171</v>
      </c>
      <c r="N482" s="46">
        <f>COUNTIF(Table48[[#This Row],[CMMI Comprehensive Primary Care Plus (CPC+)
Version Date: CY 2017 ]:[CMS Merit-based Incentive Payment System (MIPS) - General Practice/Family Medicine, Internal Medicine, and Pediatrics
Version Date: CY 2017 ]],"*yes*")</f>
        <v>0</v>
      </c>
      <c r="O482" s="47"/>
      <c r="P482" s="47"/>
      <c r="Q482" s="47"/>
      <c r="R482" s="47"/>
      <c r="S482" s="47"/>
      <c r="T482" s="47"/>
      <c r="U482" s="47"/>
      <c r="V482" s="47"/>
      <c r="W482" s="47"/>
      <c r="X482" s="47"/>
      <c r="Y482" s="47"/>
      <c r="Z482" s="47"/>
      <c r="AA482" s="47"/>
      <c r="AB482" s="47"/>
      <c r="AC482" s="47"/>
      <c r="AD482" s="47"/>
      <c r="AE482" s="47"/>
      <c r="AF482" s="47"/>
      <c r="AG482" s="47"/>
      <c r="AH482" s="47"/>
    </row>
    <row r="483" spans="1:34" s="26" customFormat="1" ht="76.5" customHeight="1">
      <c r="A483" s="189" t="s">
        <v>1424</v>
      </c>
      <c r="B483" s="183" t="s">
        <v>1147</v>
      </c>
      <c r="C483" s="59" t="s">
        <v>103</v>
      </c>
      <c r="D483" s="66"/>
      <c r="E483" s="66"/>
      <c r="F483" s="66"/>
      <c r="G483" s="240" t="s">
        <v>2472</v>
      </c>
      <c r="H483" s="202" t="s">
        <v>1148</v>
      </c>
      <c r="I483" s="47" t="s">
        <v>2398</v>
      </c>
      <c r="J483" s="47" t="s">
        <v>2428</v>
      </c>
      <c r="K483" s="47" t="s">
        <v>2396</v>
      </c>
      <c r="L483" s="47" t="s">
        <v>2403</v>
      </c>
      <c r="M483" s="154" t="s">
        <v>2171</v>
      </c>
      <c r="N483" s="46">
        <f>COUNTIF(Table48[[#This Row],[CMMI Comprehensive Primary Care Plus (CPC+)
Version Date: CY 2017 ]:[CMS Merit-based Incentive Payment System (MIPS) - General Practice/Family Medicine, Internal Medicine, and Pediatrics
Version Date: CY 2017 ]],"*yes*")</f>
        <v>0</v>
      </c>
      <c r="O483" s="47"/>
      <c r="P483" s="47"/>
      <c r="Q483" s="47"/>
      <c r="R483" s="47"/>
      <c r="S483" s="47"/>
      <c r="T483" s="47"/>
      <c r="U483" s="47"/>
      <c r="V483" s="47"/>
      <c r="W483" s="47"/>
      <c r="X483" s="47"/>
      <c r="Y483" s="47"/>
      <c r="Z483" s="47"/>
      <c r="AA483" s="47"/>
      <c r="AB483" s="47"/>
      <c r="AC483" s="47"/>
      <c r="AD483" s="47"/>
      <c r="AE483" s="47"/>
      <c r="AF483" s="47"/>
      <c r="AG483" s="47"/>
      <c r="AH483" s="47"/>
    </row>
    <row r="484" spans="1:34" s="26" customFormat="1" ht="76.5" customHeight="1">
      <c r="A484" s="189" t="s">
        <v>1425</v>
      </c>
      <c r="B484" s="183" t="s">
        <v>1149</v>
      </c>
      <c r="C484" s="59" t="s">
        <v>103</v>
      </c>
      <c r="D484" s="66"/>
      <c r="E484" s="66"/>
      <c r="F484" s="66"/>
      <c r="G484" s="240" t="s">
        <v>2472</v>
      </c>
      <c r="H484" s="202" t="s">
        <v>1150</v>
      </c>
      <c r="I484" s="47" t="s">
        <v>2398</v>
      </c>
      <c r="J484" s="47" t="s">
        <v>2428</v>
      </c>
      <c r="K484" s="47" t="s">
        <v>2396</v>
      </c>
      <c r="L484" s="47" t="s">
        <v>2403</v>
      </c>
      <c r="M484" s="154" t="s">
        <v>2171</v>
      </c>
      <c r="N484" s="46">
        <f>COUNTIF(Table48[[#This Row],[CMMI Comprehensive Primary Care Plus (CPC+)
Version Date: CY 2017 ]:[CMS Merit-based Incentive Payment System (MIPS) - General Practice/Family Medicine, Internal Medicine, and Pediatrics
Version Date: CY 2017 ]],"*yes*")</f>
        <v>0</v>
      </c>
      <c r="O484" s="47"/>
      <c r="P484" s="47"/>
      <c r="Q484" s="47"/>
      <c r="R484" s="47"/>
      <c r="S484" s="47"/>
      <c r="T484" s="47"/>
      <c r="U484" s="47"/>
      <c r="V484" s="47"/>
      <c r="W484" s="47"/>
      <c r="X484" s="47"/>
      <c r="Y484" s="47"/>
      <c r="Z484" s="47"/>
      <c r="AA484" s="47"/>
      <c r="AB484" s="47"/>
      <c r="AC484" s="47"/>
      <c r="AD484" s="47"/>
      <c r="AE484" s="47"/>
      <c r="AF484" s="47"/>
      <c r="AG484" s="47"/>
      <c r="AH484" s="47"/>
    </row>
    <row r="485" spans="1:34" s="26" customFormat="1" ht="76.5" customHeight="1">
      <c r="A485" s="189" t="s">
        <v>1426</v>
      </c>
      <c r="B485" s="183" t="s">
        <v>1151</v>
      </c>
      <c r="C485" s="59" t="s">
        <v>103</v>
      </c>
      <c r="D485" s="66"/>
      <c r="E485" s="66"/>
      <c r="F485" s="66"/>
      <c r="G485" s="240" t="s">
        <v>2472</v>
      </c>
      <c r="H485" s="202" t="s">
        <v>1152</v>
      </c>
      <c r="I485" s="47" t="s">
        <v>2398</v>
      </c>
      <c r="J485" s="47" t="s">
        <v>2428</v>
      </c>
      <c r="K485" s="47" t="s">
        <v>2396</v>
      </c>
      <c r="L485" s="47" t="s">
        <v>2403</v>
      </c>
      <c r="M485" s="154" t="s">
        <v>2171</v>
      </c>
      <c r="N485" s="46">
        <f>COUNTIF(Table48[[#This Row],[CMMI Comprehensive Primary Care Plus (CPC+)
Version Date: CY 2017 ]:[CMS Merit-based Incentive Payment System (MIPS) - General Practice/Family Medicine, Internal Medicine, and Pediatrics
Version Date: CY 2017 ]],"*yes*")</f>
        <v>0</v>
      </c>
      <c r="O485" s="47"/>
      <c r="P485" s="47"/>
      <c r="Q485" s="47"/>
      <c r="R485" s="47"/>
      <c r="S485" s="47"/>
      <c r="T485" s="47"/>
      <c r="U485" s="47"/>
      <c r="V485" s="47"/>
      <c r="W485" s="47"/>
      <c r="X485" s="47"/>
      <c r="Y485" s="47"/>
      <c r="Z485" s="47"/>
      <c r="AA485" s="47"/>
      <c r="AB485" s="47"/>
      <c r="AC485" s="47"/>
      <c r="AD485" s="47"/>
      <c r="AE485" s="47"/>
      <c r="AF485" s="47"/>
      <c r="AG485" s="47"/>
      <c r="AH485" s="47"/>
    </row>
    <row r="486" spans="1:34" s="26" customFormat="1" ht="76.5" customHeight="1">
      <c r="A486" s="189" t="s">
        <v>1427</v>
      </c>
      <c r="B486" s="183" t="s">
        <v>1153</v>
      </c>
      <c r="C486" s="59" t="s">
        <v>103</v>
      </c>
      <c r="D486" s="66"/>
      <c r="E486" s="66"/>
      <c r="F486" s="66"/>
      <c r="G486" s="240" t="s">
        <v>2472</v>
      </c>
      <c r="H486" s="202" t="s">
        <v>1154</v>
      </c>
      <c r="I486" s="47" t="s">
        <v>2398</v>
      </c>
      <c r="J486" s="47" t="s">
        <v>2428</v>
      </c>
      <c r="K486" s="47" t="s">
        <v>2396</v>
      </c>
      <c r="L486" s="47" t="s">
        <v>2403</v>
      </c>
      <c r="M486" s="154" t="s">
        <v>2171</v>
      </c>
      <c r="N486" s="46">
        <f>COUNTIF(Table48[[#This Row],[CMMI Comprehensive Primary Care Plus (CPC+)
Version Date: CY 2017 ]:[CMS Merit-based Incentive Payment System (MIPS) - General Practice/Family Medicine, Internal Medicine, and Pediatrics
Version Date: CY 2017 ]],"*yes*")</f>
        <v>0</v>
      </c>
      <c r="O486" s="47"/>
      <c r="P486" s="47"/>
      <c r="Q486" s="47"/>
      <c r="R486" s="47"/>
      <c r="S486" s="47"/>
      <c r="T486" s="47"/>
      <c r="U486" s="47"/>
      <c r="V486" s="47"/>
      <c r="W486" s="47"/>
      <c r="X486" s="47"/>
      <c r="Y486" s="47"/>
      <c r="Z486" s="47"/>
      <c r="AA486" s="47"/>
      <c r="AB486" s="47"/>
      <c r="AC486" s="47"/>
      <c r="AD486" s="47"/>
      <c r="AE486" s="47"/>
      <c r="AF486" s="47"/>
      <c r="AG486" s="47"/>
      <c r="AH486" s="47"/>
    </row>
    <row r="487" spans="1:34" s="26" customFormat="1" ht="76.5" customHeight="1">
      <c r="A487" s="189" t="s">
        <v>1428</v>
      </c>
      <c r="B487" s="183" t="s">
        <v>1155</v>
      </c>
      <c r="C487" s="59" t="s">
        <v>103</v>
      </c>
      <c r="D487" s="66"/>
      <c r="E487" s="66"/>
      <c r="F487" s="66"/>
      <c r="G487" s="240" t="s">
        <v>2472</v>
      </c>
      <c r="H487" s="202" t="s">
        <v>1156</v>
      </c>
      <c r="I487" s="47" t="s">
        <v>2398</v>
      </c>
      <c r="J487" s="47" t="s">
        <v>2428</v>
      </c>
      <c r="K487" s="47" t="s">
        <v>2396</v>
      </c>
      <c r="L487" s="47" t="s">
        <v>2403</v>
      </c>
      <c r="M487" s="154" t="s">
        <v>2171</v>
      </c>
      <c r="N487" s="46">
        <f>COUNTIF(Table48[[#This Row],[CMMI Comprehensive Primary Care Plus (CPC+)
Version Date: CY 2017 ]:[CMS Merit-based Incentive Payment System (MIPS) - General Practice/Family Medicine, Internal Medicine, and Pediatrics
Version Date: CY 2017 ]],"*yes*")</f>
        <v>0</v>
      </c>
      <c r="O487" s="47"/>
      <c r="P487" s="47"/>
      <c r="Q487" s="47"/>
      <c r="R487" s="47"/>
      <c r="S487" s="47"/>
      <c r="T487" s="47"/>
      <c r="U487" s="47"/>
      <c r="V487" s="47"/>
      <c r="W487" s="47"/>
      <c r="X487" s="47"/>
      <c r="Y487" s="47"/>
      <c r="Z487" s="47"/>
      <c r="AA487" s="47"/>
      <c r="AB487" s="47"/>
      <c r="AC487" s="47"/>
      <c r="AD487" s="47"/>
      <c r="AE487" s="47"/>
      <c r="AF487" s="47"/>
      <c r="AG487" s="47"/>
      <c r="AH487" s="47"/>
    </row>
    <row r="488" spans="1:34" s="26" customFormat="1" ht="76.5" customHeight="1">
      <c r="A488" s="189" t="s">
        <v>1429</v>
      </c>
      <c r="B488" s="183" t="s">
        <v>1157</v>
      </c>
      <c r="C488" s="59" t="s">
        <v>103</v>
      </c>
      <c r="D488" s="66"/>
      <c r="E488" s="66"/>
      <c r="F488" s="66"/>
      <c r="G488" s="240" t="s">
        <v>2018</v>
      </c>
      <c r="H488" s="202" t="s">
        <v>1158</v>
      </c>
      <c r="I488" s="47" t="s">
        <v>2398</v>
      </c>
      <c r="J488" s="47" t="s">
        <v>2428</v>
      </c>
      <c r="K488" s="47" t="s">
        <v>2396</v>
      </c>
      <c r="L488" s="47" t="s">
        <v>2403</v>
      </c>
      <c r="M488" s="154" t="s">
        <v>2171</v>
      </c>
      <c r="N488" s="46">
        <f>COUNTIF(Table48[[#This Row],[CMMI Comprehensive Primary Care Plus (CPC+)
Version Date: CY 2017 ]:[CMS Merit-based Incentive Payment System (MIPS) - General Practice/Family Medicine, Internal Medicine, and Pediatrics
Version Date: CY 2017 ]],"*yes*")</f>
        <v>0</v>
      </c>
      <c r="O488" s="47"/>
      <c r="P488" s="47"/>
      <c r="Q488" s="47"/>
      <c r="R488" s="47"/>
      <c r="S488" s="47"/>
      <c r="T488" s="47"/>
      <c r="U488" s="47"/>
      <c r="V488" s="47"/>
      <c r="W488" s="47"/>
      <c r="X488" s="47"/>
      <c r="Y488" s="47"/>
      <c r="Z488" s="47"/>
      <c r="AA488" s="47"/>
      <c r="AB488" s="47"/>
      <c r="AC488" s="47"/>
      <c r="AD488" s="47"/>
      <c r="AE488" s="47"/>
      <c r="AF488" s="47"/>
      <c r="AG488" s="47"/>
      <c r="AH488" s="47"/>
    </row>
    <row r="489" spans="1:34" s="26" customFormat="1" ht="76.5" customHeight="1">
      <c r="A489" s="189" t="s">
        <v>1430</v>
      </c>
      <c r="B489" s="183" t="s">
        <v>1159</v>
      </c>
      <c r="C489" s="59" t="s">
        <v>103</v>
      </c>
      <c r="D489" s="66"/>
      <c r="E489" s="66"/>
      <c r="F489" s="66"/>
      <c r="G489" s="240" t="s">
        <v>2018</v>
      </c>
      <c r="H489" s="202" t="s">
        <v>1160</v>
      </c>
      <c r="I489" s="47" t="s">
        <v>2398</v>
      </c>
      <c r="J489" s="47" t="s">
        <v>2428</v>
      </c>
      <c r="K489" s="47" t="s">
        <v>2396</v>
      </c>
      <c r="L489" s="47" t="s">
        <v>2403</v>
      </c>
      <c r="M489" s="154" t="s">
        <v>2171</v>
      </c>
      <c r="N489" s="46">
        <f>COUNTIF(Table48[[#This Row],[CMMI Comprehensive Primary Care Plus (CPC+)
Version Date: CY 2017 ]:[CMS Merit-based Incentive Payment System (MIPS) - General Practice/Family Medicine, Internal Medicine, and Pediatrics
Version Date: CY 2017 ]],"*yes*")</f>
        <v>0</v>
      </c>
      <c r="O489" s="47"/>
      <c r="P489" s="47"/>
      <c r="Q489" s="47"/>
      <c r="R489" s="47"/>
      <c r="S489" s="47"/>
      <c r="T489" s="47"/>
      <c r="U489" s="47"/>
      <c r="V489" s="47"/>
      <c r="W489" s="47"/>
      <c r="X489" s="47"/>
      <c r="Y489" s="47"/>
      <c r="Z489" s="47"/>
      <c r="AA489" s="47"/>
      <c r="AB489" s="47"/>
      <c r="AC489" s="47"/>
      <c r="AD489" s="47"/>
      <c r="AE489" s="47"/>
      <c r="AF489" s="47"/>
      <c r="AG489" s="47"/>
      <c r="AH489" s="47"/>
    </row>
    <row r="490" spans="1:34" s="26" customFormat="1" ht="76.5" customHeight="1">
      <c r="A490" s="189" t="s">
        <v>1431</v>
      </c>
      <c r="B490" s="183" t="s">
        <v>1161</v>
      </c>
      <c r="C490" s="59" t="s">
        <v>103</v>
      </c>
      <c r="D490" s="66"/>
      <c r="E490" s="66"/>
      <c r="F490" s="66"/>
      <c r="G490" s="240" t="s">
        <v>2018</v>
      </c>
      <c r="H490" s="202" t="s">
        <v>1162</v>
      </c>
      <c r="I490" s="47" t="s">
        <v>2398</v>
      </c>
      <c r="J490" s="47" t="s">
        <v>2428</v>
      </c>
      <c r="K490" s="47" t="s">
        <v>2396</v>
      </c>
      <c r="L490" s="47" t="s">
        <v>2403</v>
      </c>
      <c r="M490" s="154" t="s">
        <v>2171</v>
      </c>
      <c r="N490" s="46">
        <f>COUNTIF(Table48[[#This Row],[CMMI Comprehensive Primary Care Plus (CPC+)
Version Date: CY 2017 ]:[CMS Merit-based Incentive Payment System (MIPS) - General Practice/Family Medicine, Internal Medicine, and Pediatrics
Version Date: CY 2017 ]],"*yes*")</f>
        <v>0</v>
      </c>
      <c r="O490" s="47"/>
      <c r="P490" s="47"/>
      <c r="Q490" s="47"/>
      <c r="R490" s="47"/>
      <c r="S490" s="47"/>
      <c r="T490" s="47"/>
      <c r="U490" s="47"/>
      <c r="V490" s="47"/>
      <c r="W490" s="47"/>
      <c r="X490" s="47"/>
      <c r="Y490" s="47"/>
      <c r="Z490" s="47"/>
      <c r="AA490" s="47"/>
      <c r="AB490" s="47"/>
      <c r="AC490" s="47"/>
      <c r="AD490" s="47"/>
      <c r="AE490" s="47"/>
      <c r="AF490" s="47"/>
      <c r="AG490" s="47"/>
      <c r="AH490" s="47"/>
    </row>
    <row r="491" spans="1:34" s="26" customFormat="1" ht="76.5" customHeight="1">
      <c r="A491" s="189" t="s">
        <v>1432</v>
      </c>
      <c r="B491" s="183" t="s">
        <v>1163</v>
      </c>
      <c r="C491" s="59" t="s">
        <v>103</v>
      </c>
      <c r="D491" s="66"/>
      <c r="E491" s="66"/>
      <c r="F491" s="66"/>
      <c r="G491" s="240" t="s">
        <v>2018</v>
      </c>
      <c r="H491" s="202" t="s">
        <v>1164</v>
      </c>
      <c r="I491" s="47" t="s">
        <v>2398</v>
      </c>
      <c r="J491" s="47" t="s">
        <v>2428</v>
      </c>
      <c r="K491" s="47" t="s">
        <v>2396</v>
      </c>
      <c r="L491" s="47" t="s">
        <v>2403</v>
      </c>
      <c r="M491" s="154" t="s">
        <v>2171</v>
      </c>
      <c r="N491" s="46">
        <f>COUNTIF(Table48[[#This Row],[CMMI Comprehensive Primary Care Plus (CPC+)
Version Date: CY 2017 ]:[CMS Merit-based Incentive Payment System (MIPS) - General Practice/Family Medicine, Internal Medicine, and Pediatrics
Version Date: CY 2017 ]],"*yes*")</f>
        <v>0</v>
      </c>
      <c r="O491" s="47"/>
      <c r="P491" s="47"/>
      <c r="Q491" s="47"/>
      <c r="R491" s="47"/>
      <c r="S491" s="47"/>
      <c r="T491" s="47"/>
      <c r="U491" s="47"/>
      <c r="V491" s="47"/>
      <c r="W491" s="47"/>
      <c r="X491" s="47"/>
      <c r="Y491" s="47"/>
      <c r="Z491" s="47"/>
      <c r="AA491" s="47"/>
      <c r="AB491" s="47"/>
      <c r="AC491" s="47"/>
      <c r="AD491" s="47"/>
      <c r="AE491" s="47"/>
      <c r="AF491" s="47"/>
      <c r="AG491" s="47"/>
      <c r="AH491" s="47"/>
    </row>
    <row r="492" spans="1:34" s="26" customFormat="1" ht="76.5" customHeight="1">
      <c r="A492" s="189" t="s">
        <v>1433</v>
      </c>
      <c r="B492" s="183" t="s">
        <v>1165</v>
      </c>
      <c r="C492" s="59" t="s">
        <v>103</v>
      </c>
      <c r="D492" s="66"/>
      <c r="E492" s="66"/>
      <c r="F492" s="66"/>
      <c r="G492" s="240" t="s">
        <v>2018</v>
      </c>
      <c r="H492" s="202" t="s">
        <v>1507</v>
      </c>
      <c r="I492" s="47" t="s">
        <v>2398</v>
      </c>
      <c r="J492" s="47" t="s">
        <v>2428</v>
      </c>
      <c r="K492" s="47" t="s">
        <v>2396</v>
      </c>
      <c r="L492" s="47" t="s">
        <v>2403</v>
      </c>
      <c r="M492" s="154" t="s">
        <v>2171</v>
      </c>
      <c r="N492" s="46">
        <f>COUNTIF(Table48[[#This Row],[CMMI Comprehensive Primary Care Plus (CPC+)
Version Date: CY 2017 ]:[CMS Merit-based Incentive Payment System (MIPS) - General Practice/Family Medicine, Internal Medicine, and Pediatrics
Version Date: CY 2017 ]],"*yes*")</f>
        <v>0</v>
      </c>
      <c r="O492" s="47"/>
      <c r="P492" s="47"/>
      <c r="Q492" s="47"/>
      <c r="R492" s="47"/>
      <c r="S492" s="47"/>
      <c r="T492" s="47"/>
      <c r="U492" s="47"/>
      <c r="V492" s="47"/>
      <c r="W492" s="47"/>
      <c r="X492" s="47"/>
      <c r="Y492" s="47"/>
      <c r="Z492" s="47"/>
      <c r="AA492" s="47"/>
      <c r="AB492" s="47"/>
      <c r="AC492" s="47"/>
      <c r="AD492" s="47"/>
      <c r="AE492" s="47"/>
      <c r="AF492" s="47"/>
      <c r="AG492" s="47"/>
      <c r="AH492" s="47"/>
    </row>
    <row r="493" spans="1:34" s="26" customFormat="1" ht="76.5" customHeight="1">
      <c r="A493" s="189" t="s">
        <v>1434</v>
      </c>
      <c r="B493" s="183" t="s">
        <v>1166</v>
      </c>
      <c r="C493" s="59" t="s">
        <v>103</v>
      </c>
      <c r="D493" s="66"/>
      <c r="E493" s="66"/>
      <c r="F493" s="66"/>
      <c r="G493" s="240" t="s">
        <v>2018</v>
      </c>
      <c r="H493" s="202" t="s">
        <v>1167</v>
      </c>
      <c r="I493" s="47" t="s">
        <v>2398</v>
      </c>
      <c r="J493" s="47" t="s">
        <v>2428</v>
      </c>
      <c r="K493" s="47" t="s">
        <v>2396</v>
      </c>
      <c r="L493" s="47" t="s">
        <v>2403</v>
      </c>
      <c r="M493" s="154" t="s">
        <v>2171</v>
      </c>
      <c r="N493" s="46">
        <f>COUNTIF(Table48[[#This Row],[CMMI Comprehensive Primary Care Plus (CPC+)
Version Date: CY 2017 ]:[CMS Merit-based Incentive Payment System (MIPS) - General Practice/Family Medicine, Internal Medicine, and Pediatrics
Version Date: CY 2017 ]],"*yes*")</f>
        <v>0</v>
      </c>
      <c r="O493" s="47"/>
      <c r="P493" s="47"/>
      <c r="Q493" s="47"/>
      <c r="R493" s="47"/>
      <c r="S493" s="47"/>
      <c r="T493" s="47"/>
      <c r="U493" s="47"/>
      <c r="V493" s="47"/>
      <c r="W493" s="47"/>
      <c r="X493" s="47"/>
      <c r="Y493" s="47"/>
      <c r="Z493" s="47"/>
      <c r="AA493" s="47"/>
      <c r="AB493" s="47"/>
      <c r="AC493" s="47"/>
      <c r="AD493" s="47"/>
      <c r="AE493" s="47"/>
      <c r="AF493" s="47"/>
      <c r="AG493" s="47"/>
      <c r="AH493" s="47"/>
    </row>
    <row r="494" spans="1:34" s="26" customFormat="1" ht="76.5" customHeight="1">
      <c r="A494" s="189" t="s">
        <v>1435</v>
      </c>
      <c r="B494" s="183" t="s">
        <v>1168</v>
      </c>
      <c r="C494" s="59" t="s">
        <v>103</v>
      </c>
      <c r="D494" s="66"/>
      <c r="E494" s="66"/>
      <c r="F494" s="66"/>
      <c r="G494" s="240" t="s">
        <v>2473</v>
      </c>
      <c r="H494" s="202" t="s">
        <v>1169</v>
      </c>
      <c r="I494" s="47" t="s">
        <v>2414</v>
      </c>
      <c r="J494" s="47" t="s">
        <v>2415</v>
      </c>
      <c r="K494" s="47" t="s">
        <v>2402</v>
      </c>
      <c r="L494" s="47" t="s">
        <v>2403</v>
      </c>
      <c r="M494" s="154" t="s">
        <v>2171</v>
      </c>
      <c r="N494" s="46">
        <f>COUNTIF(Table48[[#This Row],[CMMI Comprehensive Primary Care Plus (CPC+)
Version Date: CY 2017 ]:[CMS Merit-based Incentive Payment System (MIPS) - General Practice/Family Medicine, Internal Medicine, and Pediatrics
Version Date: CY 2017 ]],"*yes*")</f>
        <v>0</v>
      </c>
      <c r="O494" s="47"/>
      <c r="P494" s="47"/>
      <c r="Q494" s="47"/>
      <c r="R494" s="47"/>
      <c r="S494" s="47"/>
      <c r="T494" s="47"/>
      <c r="U494" s="47"/>
      <c r="V494" s="47"/>
      <c r="W494" s="47"/>
      <c r="X494" s="47"/>
      <c r="Y494" s="47"/>
      <c r="Z494" s="47"/>
      <c r="AA494" s="47"/>
      <c r="AB494" s="47"/>
      <c r="AC494" s="47"/>
      <c r="AD494" s="47"/>
      <c r="AE494" s="47"/>
      <c r="AF494" s="47"/>
      <c r="AG494" s="47"/>
      <c r="AH494" s="47"/>
    </row>
    <row r="495" spans="1:34" s="26" customFormat="1" ht="76.5" customHeight="1">
      <c r="A495" s="189" t="s">
        <v>1436</v>
      </c>
      <c r="B495" s="183" t="s">
        <v>1170</v>
      </c>
      <c r="C495" s="59" t="s">
        <v>103</v>
      </c>
      <c r="D495" s="66"/>
      <c r="E495" s="66"/>
      <c r="F495" s="66"/>
      <c r="G495" s="240" t="s">
        <v>2473</v>
      </c>
      <c r="H495" s="202" t="s">
        <v>1171</v>
      </c>
      <c r="I495" s="47" t="s">
        <v>2414</v>
      </c>
      <c r="J495" s="47" t="s">
        <v>2415</v>
      </c>
      <c r="K495" s="47" t="s">
        <v>2400</v>
      </c>
      <c r="L495" s="47" t="s">
        <v>2403</v>
      </c>
      <c r="M495" s="154" t="s">
        <v>6</v>
      </c>
      <c r="N495" s="46">
        <f>COUNTIF(Table48[[#This Row],[CMMI Comprehensive Primary Care Plus (CPC+)
Version Date: CY 2017 ]:[CMS Merit-based Incentive Payment System (MIPS) - General Practice/Family Medicine, Internal Medicine, and Pediatrics
Version Date: CY 2017 ]],"*yes*")</f>
        <v>0</v>
      </c>
      <c r="O495" s="47"/>
      <c r="P495" s="47"/>
      <c r="Q495" s="47"/>
      <c r="R495" s="47"/>
      <c r="S495" s="47"/>
      <c r="T495" s="47"/>
      <c r="U495" s="47"/>
      <c r="V495" s="47"/>
      <c r="W495" s="47"/>
      <c r="X495" s="47"/>
      <c r="Y495" s="47"/>
      <c r="Z495" s="47"/>
      <c r="AA495" s="47"/>
      <c r="AB495" s="47"/>
      <c r="AC495" s="47"/>
      <c r="AD495" s="47"/>
      <c r="AE495" s="47"/>
      <c r="AF495" s="47"/>
      <c r="AG495" s="47"/>
      <c r="AH495" s="47"/>
    </row>
    <row r="496" spans="1:34" s="26" customFormat="1" ht="76.5" customHeight="1">
      <c r="A496" s="189" t="s">
        <v>1441</v>
      </c>
      <c r="B496" s="183" t="s">
        <v>1172</v>
      </c>
      <c r="C496" s="59" t="s">
        <v>103</v>
      </c>
      <c r="D496" s="66"/>
      <c r="E496" s="66"/>
      <c r="F496" s="66"/>
      <c r="G496" s="240" t="s">
        <v>2489</v>
      </c>
      <c r="H496" s="202" t="s">
        <v>2243</v>
      </c>
      <c r="I496" s="47" t="s">
        <v>2414</v>
      </c>
      <c r="J496" s="47" t="s">
        <v>2411</v>
      </c>
      <c r="K496" s="47" t="s">
        <v>2396</v>
      </c>
      <c r="L496" s="47" t="s">
        <v>2403</v>
      </c>
      <c r="M496" s="154" t="s">
        <v>2171</v>
      </c>
      <c r="N496" s="46">
        <f>COUNTIF(Table48[[#This Row],[CMMI Comprehensive Primary Care Plus (CPC+)
Version Date: CY 2017 ]:[CMS Merit-based Incentive Payment System (MIPS) - General Practice/Family Medicine, Internal Medicine, and Pediatrics
Version Date: CY 2017 ]],"*yes*")</f>
        <v>0</v>
      </c>
      <c r="O496" s="47"/>
      <c r="P496" s="47"/>
      <c r="Q496" s="47"/>
      <c r="R496" s="47"/>
      <c r="S496" s="47"/>
      <c r="T496" s="47"/>
      <c r="U496" s="47"/>
      <c r="V496" s="47"/>
      <c r="W496" s="47"/>
      <c r="X496" s="47"/>
      <c r="Y496" s="47"/>
      <c r="Z496" s="47"/>
      <c r="AA496" s="47"/>
      <c r="AB496" s="47"/>
      <c r="AC496" s="47"/>
      <c r="AD496" s="47"/>
      <c r="AE496" s="47"/>
      <c r="AF496" s="47" t="s">
        <v>2278</v>
      </c>
      <c r="AG496" s="47"/>
      <c r="AH496" s="47"/>
    </row>
    <row r="497" spans="1:34" s="26" customFormat="1" ht="76.5" customHeight="1">
      <c r="A497" s="189" t="s">
        <v>1443</v>
      </c>
      <c r="B497" s="183" t="s">
        <v>1173</v>
      </c>
      <c r="C497" s="59" t="s">
        <v>103</v>
      </c>
      <c r="D497" s="66"/>
      <c r="E497" s="66"/>
      <c r="F497" s="66"/>
      <c r="G497" s="240" t="s">
        <v>2039</v>
      </c>
      <c r="H497" s="202" t="s">
        <v>1174</v>
      </c>
      <c r="I497" s="47" t="s">
        <v>2398</v>
      </c>
      <c r="J497" s="47" t="s">
        <v>2418</v>
      </c>
      <c r="K497" s="47" t="s">
        <v>2396</v>
      </c>
      <c r="L497" s="47" t="s">
        <v>2397</v>
      </c>
      <c r="M497" s="154" t="s">
        <v>2171</v>
      </c>
      <c r="N497" s="46">
        <f>COUNTIF(Table48[[#This Row],[CMMI Comprehensive Primary Care Plus (CPC+)
Version Date: CY 2017 ]:[CMS Merit-based Incentive Payment System (MIPS) - General Practice/Family Medicine, Internal Medicine, and Pediatrics
Version Date: CY 2017 ]],"*yes*")</f>
        <v>0</v>
      </c>
      <c r="O497" s="47"/>
      <c r="P497" s="47"/>
      <c r="Q497" s="47"/>
      <c r="R497" s="47"/>
      <c r="S497" s="47"/>
      <c r="T497" s="47"/>
      <c r="U497" s="47"/>
      <c r="V497" s="47"/>
      <c r="W497" s="47"/>
      <c r="X497" s="47"/>
      <c r="Y497" s="47"/>
      <c r="Z497" s="47"/>
      <c r="AA497" s="47"/>
      <c r="AB497" s="47"/>
      <c r="AC497" s="47"/>
      <c r="AD497" s="47"/>
      <c r="AE497" s="47"/>
      <c r="AF497" s="47"/>
      <c r="AG497" s="47"/>
      <c r="AH497" s="47"/>
    </row>
    <row r="498" spans="1:34" s="26" customFormat="1" ht="76.5" customHeight="1">
      <c r="A498" s="189" t="s">
        <v>1445</v>
      </c>
      <c r="B498" s="183" t="s">
        <v>1175</v>
      </c>
      <c r="C498" s="59" t="s">
        <v>103</v>
      </c>
      <c r="D498" s="66"/>
      <c r="E498" s="66"/>
      <c r="F498" s="66"/>
      <c r="G498" s="240" t="s">
        <v>2039</v>
      </c>
      <c r="H498" s="202" t="s">
        <v>1176</v>
      </c>
      <c r="I498" s="47" t="s">
        <v>2398</v>
      </c>
      <c r="J498" s="47" t="s">
        <v>2418</v>
      </c>
      <c r="K498" s="47" t="s">
        <v>2396</v>
      </c>
      <c r="L498" s="47" t="s">
        <v>2403</v>
      </c>
      <c r="M498" s="154" t="s">
        <v>5</v>
      </c>
      <c r="N498" s="46">
        <f>COUNTIF(Table48[[#This Row],[CMMI Comprehensive Primary Care Plus (CPC+)
Version Date: CY 2017 ]:[CMS Merit-based Incentive Payment System (MIPS) - General Practice/Family Medicine, Internal Medicine, and Pediatrics
Version Date: CY 2017 ]],"*yes*")</f>
        <v>0</v>
      </c>
      <c r="O498" s="47"/>
      <c r="P498" s="47"/>
      <c r="Q498" s="47"/>
      <c r="R498" s="47"/>
      <c r="S498" s="47"/>
      <c r="T498" s="47"/>
      <c r="U498" s="47"/>
      <c r="V498" s="47"/>
      <c r="W498" s="47"/>
      <c r="X498" s="47"/>
      <c r="Y498" s="47"/>
      <c r="Z498" s="47"/>
      <c r="AA498" s="47"/>
      <c r="AB498" s="47"/>
      <c r="AC498" s="47"/>
      <c r="AD498" s="47"/>
      <c r="AE498" s="47"/>
      <c r="AF498" s="47"/>
      <c r="AG498" s="47"/>
      <c r="AH498" s="47"/>
    </row>
    <row r="499" spans="1:34" s="26" customFormat="1" ht="76.5" customHeight="1">
      <c r="A499" s="189" t="s">
        <v>1446</v>
      </c>
      <c r="B499" s="183" t="s">
        <v>1177</v>
      </c>
      <c r="C499" s="59" t="s">
        <v>103</v>
      </c>
      <c r="D499" s="66"/>
      <c r="E499" s="66"/>
      <c r="F499" s="66"/>
      <c r="G499" s="240" t="s">
        <v>2039</v>
      </c>
      <c r="H499" s="202" t="s">
        <v>1178</v>
      </c>
      <c r="I499" s="47" t="s">
        <v>2398</v>
      </c>
      <c r="J499" s="47" t="s">
        <v>2418</v>
      </c>
      <c r="K499" s="47" t="s">
        <v>2396</v>
      </c>
      <c r="L499" s="47" t="s">
        <v>2403</v>
      </c>
      <c r="M499" s="154" t="s">
        <v>2171</v>
      </c>
      <c r="N499" s="46">
        <f>COUNTIF(Table48[[#This Row],[CMMI Comprehensive Primary Care Plus (CPC+)
Version Date: CY 2017 ]:[CMS Merit-based Incentive Payment System (MIPS) - General Practice/Family Medicine, Internal Medicine, and Pediatrics
Version Date: CY 2017 ]],"*yes*")</f>
        <v>0</v>
      </c>
      <c r="O499" s="47"/>
      <c r="P499" s="47"/>
      <c r="Q499" s="47"/>
      <c r="R499" s="47"/>
      <c r="S499" s="47"/>
      <c r="T499" s="47"/>
      <c r="U499" s="47"/>
      <c r="V499" s="47"/>
      <c r="W499" s="47"/>
      <c r="X499" s="47"/>
      <c r="Y499" s="47"/>
      <c r="Z499" s="47"/>
      <c r="AA499" s="47"/>
      <c r="AB499" s="47"/>
      <c r="AC499" s="47"/>
      <c r="AD499" s="47"/>
      <c r="AE499" s="47"/>
      <c r="AF499" s="47"/>
      <c r="AG499" s="47"/>
      <c r="AH499" s="47"/>
    </row>
    <row r="500" spans="1:34" s="26" customFormat="1" ht="76.5" customHeight="1">
      <c r="A500" s="189" t="s">
        <v>1447</v>
      </c>
      <c r="B500" s="230" t="s">
        <v>2456</v>
      </c>
      <c r="C500" s="59" t="s">
        <v>103</v>
      </c>
      <c r="D500" s="66"/>
      <c r="E500" s="66"/>
      <c r="F500" s="66"/>
      <c r="G500" s="240" t="s">
        <v>2474</v>
      </c>
      <c r="H500" s="202" t="s">
        <v>1179</v>
      </c>
      <c r="I500" s="47" t="s">
        <v>2414</v>
      </c>
      <c r="J500" s="47" t="s">
        <v>2395</v>
      </c>
      <c r="K500" s="47" t="s">
        <v>2396</v>
      </c>
      <c r="L500" s="47" t="s">
        <v>2403</v>
      </c>
      <c r="M500" s="154" t="s">
        <v>2171</v>
      </c>
      <c r="N500" s="46">
        <f>COUNTIF(Table48[[#This Row],[CMMI Comprehensive Primary Care Plus (CPC+)
Version Date: CY 2017 ]:[CMS Merit-based Incentive Payment System (MIPS) - General Practice/Family Medicine, Internal Medicine, and Pediatrics
Version Date: CY 2017 ]],"*yes*")</f>
        <v>1</v>
      </c>
      <c r="O500" s="47"/>
      <c r="P500" s="47"/>
      <c r="Q500" s="47"/>
      <c r="R500" s="47"/>
      <c r="S500" s="47"/>
      <c r="T500" s="47"/>
      <c r="U500" s="47"/>
      <c r="V500" s="47"/>
      <c r="W500" s="47"/>
      <c r="X500" s="47"/>
      <c r="Y500" s="47"/>
      <c r="Z500" s="227" t="s">
        <v>2458</v>
      </c>
      <c r="AA500" s="47"/>
      <c r="AB500" s="47"/>
      <c r="AC500" s="47"/>
      <c r="AD500" s="47"/>
      <c r="AE500" s="47"/>
      <c r="AF500" s="47"/>
      <c r="AG500" s="47"/>
      <c r="AH500" s="47"/>
    </row>
    <row r="501" spans="1:34" s="26" customFormat="1" ht="76.5" customHeight="1">
      <c r="A501" s="189" t="s">
        <v>1448</v>
      </c>
      <c r="B501" s="183" t="s">
        <v>1180</v>
      </c>
      <c r="C501" s="59" t="s">
        <v>103</v>
      </c>
      <c r="D501" s="66"/>
      <c r="E501" s="66"/>
      <c r="F501" s="66"/>
      <c r="G501" s="240" t="s">
        <v>2474</v>
      </c>
      <c r="H501" s="202" t="s">
        <v>1181</v>
      </c>
      <c r="I501" s="47" t="s">
        <v>2414</v>
      </c>
      <c r="J501" s="47" t="s">
        <v>2395</v>
      </c>
      <c r="K501" s="47" t="s">
        <v>2396</v>
      </c>
      <c r="L501" s="47" t="s">
        <v>2403</v>
      </c>
      <c r="M501" s="154" t="s">
        <v>5</v>
      </c>
      <c r="N501" s="46">
        <f>COUNTIF(Table48[[#This Row],[CMMI Comprehensive Primary Care Plus (CPC+)
Version Date: CY 2017 ]:[CMS Merit-based Incentive Payment System (MIPS) - General Practice/Family Medicine, Internal Medicine, and Pediatrics
Version Date: CY 2017 ]],"*yes*")</f>
        <v>1</v>
      </c>
      <c r="O501" s="47"/>
      <c r="P501" s="47"/>
      <c r="Q501" s="47"/>
      <c r="R501" s="47"/>
      <c r="S501" s="47"/>
      <c r="T501" s="47"/>
      <c r="U501" s="47"/>
      <c r="V501" s="47"/>
      <c r="W501" s="47"/>
      <c r="X501" s="47"/>
      <c r="Y501" s="47"/>
      <c r="Z501" s="227" t="s">
        <v>2458</v>
      </c>
      <c r="AA501" s="47"/>
      <c r="AB501" s="47"/>
      <c r="AC501" s="47"/>
      <c r="AD501" s="47"/>
      <c r="AE501" s="47"/>
      <c r="AF501" s="47"/>
      <c r="AG501" s="47"/>
      <c r="AH501" s="47"/>
    </row>
    <row r="502" spans="1:34" s="26" customFormat="1" ht="76.5" customHeight="1">
      <c r="A502" s="189" t="s">
        <v>1449</v>
      </c>
      <c r="B502" s="183" t="s">
        <v>1182</v>
      </c>
      <c r="C502" s="184" t="s">
        <v>103</v>
      </c>
      <c r="D502" s="66"/>
      <c r="E502" s="66"/>
      <c r="F502" s="66"/>
      <c r="G502" s="240" t="s">
        <v>2474</v>
      </c>
      <c r="H502" s="202" t="s">
        <v>1183</v>
      </c>
      <c r="I502" s="47" t="s">
        <v>2394</v>
      </c>
      <c r="J502" s="47" t="s">
        <v>2395</v>
      </c>
      <c r="K502" s="47" t="s">
        <v>2396</v>
      </c>
      <c r="L502" s="47" t="s">
        <v>2403</v>
      </c>
      <c r="M502" s="154" t="s">
        <v>5</v>
      </c>
      <c r="N502" s="46">
        <f>COUNTIF(Table48[[#This Row],[CMMI Comprehensive Primary Care Plus (CPC+)
Version Date: CY 2017 ]:[CMS Merit-based Incentive Payment System (MIPS) - General Practice/Family Medicine, Internal Medicine, and Pediatrics
Version Date: CY 2017 ]],"*yes*")</f>
        <v>1</v>
      </c>
      <c r="O502" s="47"/>
      <c r="P502" s="47"/>
      <c r="Q502" s="47"/>
      <c r="R502" s="47"/>
      <c r="S502" s="47"/>
      <c r="T502" s="47"/>
      <c r="U502" s="47"/>
      <c r="V502" s="47"/>
      <c r="W502" s="47"/>
      <c r="X502" s="47"/>
      <c r="Y502" s="47"/>
      <c r="Z502" s="227" t="s">
        <v>2458</v>
      </c>
      <c r="AA502" s="47"/>
      <c r="AB502" s="47"/>
      <c r="AC502" s="47"/>
      <c r="AD502" s="47"/>
      <c r="AE502" s="47"/>
      <c r="AF502" s="47"/>
      <c r="AG502" s="47"/>
      <c r="AH502" s="47"/>
    </row>
    <row r="503" spans="1:34" s="26" customFormat="1" ht="76.5" customHeight="1">
      <c r="A503" s="189" t="s">
        <v>1450</v>
      </c>
      <c r="B503" s="183" t="s">
        <v>1184</v>
      </c>
      <c r="C503" s="184" t="s">
        <v>103</v>
      </c>
      <c r="D503" s="66"/>
      <c r="E503" s="66"/>
      <c r="F503" s="66"/>
      <c r="G503" s="240" t="s">
        <v>2474</v>
      </c>
      <c r="H503" s="202" t="s">
        <v>1185</v>
      </c>
      <c r="I503" s="47" t="s">
        <v>2394</v>
      </c>
      <c r="J503" s="47" t="s">
        <v>2395</v>
      </c>
      <c r="K503" s="47" t="s">
        <v>2396</v>
      </c>
      <c r="L503" s="47" t="s">
        <v>2403</v>
      </c>
      <c r="M503" s="154" t="s">
        <v>5</v>
      </c>
      <c r="N503" s="46">
        <f>COUNTIF(Table48[[#This Row],[CMMI Comprehensive Primary Care Plus (CPC+)
Version Date: CY 2017 ]:[CMS Merit-based Incentive Payment System (MIPS) - General Practice/Family Medicine, Internal Medicine, and Pediatrics
Version Date: CY 2017 ]],"*yes*")</f>
        <v>1</v>
      </c>
      <c r="O503" s="47"/>
      <c r="P503" s="47"/>
      <c r="Q503" s="47"/>
      <c r="R503" s="47"/>
      <c r="S503" s="47"/>
      <c r="T503" s="47"/>
      <c r="U503" s="47"/>
      <c r="V503" s="47"/>
      <c r="W503" s="47"/>
      <c r="X503" s="47"/>
      <c r="Y503" s="47"/>
      <c r="Z503" s="227" t="s">
        <v>2458</v>
      </c>
      <c r="AA503" s="47"/>
      <c r="AB503" s="47"/>
      <c r="AC503" s="47"/>
      <c r="AD503" s="47"/>
      <c r="AE503" s="47"/>
      <c r="AF503" s="47"/>
      <c r="AG503" s="47"/>
      <c r="AH503" s="47"/>
    </row>
    <row r="504" spans="1:34" s="26" customFormat="1" ht="76.5" customHeight="1">
      <c r="A504" s="189" t="s">
        <v>1451</v>
      </c>
      <c r="B504" s="183" t="s">
        <v>1186</v>
      </c>
      <c r="C504" s="184" t="s">
        <v>103</v>
      </c>
      <c r="D504" s="66"/>
      <c r="E504" s="66"/>
      <c r="F504" s="66"/>
      <c r="G504" s="240" t="s">
        <v>2482</v>
      </c>
      <c r="H504" s="202" t="s">
        <v>1187</v>
      </c>
      <c r="I504" s="47" t="s">
        <v>2412</v>
      </c>
      <c r="J504" s="47" t="s">
        <v>2425</v>
      </c>
      <c r="K504" s="47" t="s">
        <v>2402</v>
      </c>
      <c r="L504" s="47" t="s">
        <v>2403</v>
      </c>
      <c r="M504" s="154" t="s">
        <v>2171</v>
      </c>
      <c r="N504" s="46">
        <f>COUNTIF(Table48[[#This Row],[CMMI Comprehensive Primary Care Plus (CPC+)
Version Date: CY 2017 ]:[CMS Merit-based Incentive Payment System (MIPS) - General Practice/Family Medicine, Internal Medicine, and Pediatrics
Version Date: CY 2017 ]],"*yes*")</f>
        <v>0</v>
      </c>
      <c r="O504" s="47"/>
      <c r="P504" s="47"/>
      <c r="Q504" s="47"/>
      <c r="R504" s="47"/>
      <c r="S504" s="47"/>
      <c r="T504" s="47"/>
      <c r="U504" s="47"/>
      <c r="V504" s="47"/>
      <c r="W504" s="47"/>
      <c r="X504" s="47"/>
      <c r="Y504" s="47"/>
      <c r="Z504" s="47"/>
      <c r="AA504" s="47"/>
      <c r="AB504" s="47"/>
      <c r="AC504" s="47"/>
      <c r="AD504" s="47"/>
      <c r="AE504" s="47"/>
      <c r="AF504" s="47"/>
      <c r="AG504" s="47"/>
      <c r="AH504" s="47"/>
    </row>
    <row r="505" spans="1:34" s="26" customFormat="1" ht="76.5" customHeight="1">
      <c r="A505" s="189" t="s">
        <v>1452</v>
      </c>
      <c r="B505" s="183" t="s">
        <v>1188</v>
      </c>
      <c r="C505" s="184" t="s">
        <v>103</v>
      </c>
      <c r="D505" s="66"/>
      <c r="E505" s="66"/>
      <c r="F505" s="66"/>
      <c r="G505" s="240" t="s">
        <v>2482</v>
      </c>
      <c r="H505" s="202" t="s">
        <v>1189</v>
      </c>
      <c r="I505" s="47" t="s">
        <v>2405</v>
      </c>
      <c r="J505" s="47" t="s">
        <v>2425</v>
      </c>
      <c r="K505" s="47" t="s">
        <v>2396</v>
      </c>
      <c r="L505" s="47" t="s">
        <v>2403</v>
      </c>
      <c r="M505" s="154" t="s">
        <v>2171</v>
      </c>
      <c r="N505" s="46">
        <f>COUNTIF(Table48[[#This Row],[CMMI Comprehensive Primary Care Plus (CPC+)
Version Date: CY 2017 ]:[CMS Merit-based Incentive Payment System (MIPS) - General Practice/Family Medicine, Internal Medicine, and Pediatrics
Version Date: CY 2017 ]],"*yes*")</f>
        <v>0</v>
      </c>
      <c r="O505" s="47"/>
      <c r="P505" s="47"/>
      <c r="Q505" s="47"/>
      <c r="R505" s="47"/>
      <c r="S505" s="47"/>
      <c r="T505" s="47"/>
      <c r="U505" s="47"/>
      <c r="V505" s="47"/>
      <c r="W505" s="47"/>
      <c r="X505" s="47"/>
      <c r="Y505" s="47"/>
      <c r="Z505" s="47"/>
      <c r="AA505" s="47"/>
      <c r="AB505" s="47"/>
      <c r="AC505" s="47"/>
      <c r="AD505" s="47"/>
      <c r="AE505" s="47"/>
      <c r="AF505" s="47"/>
      <c r="AG505" s="47"/>
      <c r="AH505" s="47"/>
    </row>
    <row r="506" spans="1:34" s="26" customFormat="1" ht="76.5" customHeight="1">
      <c r="A506" s="189" t="s">
        <v>1453</v>
      </c>
      <c r="B506" s="183" t="s">
        <v>2157</v>
      </c>
      <c r="C506" s="184" t="s">
        <v>103</v>
      </c>
      <c r="D506" s="66"/>
      <c r="E506" s="66"/>
      <c r="F506" s="66"/>
      <c r="G506" s="240" t="s">
        <v>2053</v>
      </c>
      <c r="H506" s="202" t="s">
        <v>2245</v>
      </c>
      <c r="I506" s="47" t="s">
        <v>2405</v>
      </c>
      <c r="J506" s="47" t="s">
        <v>2413</v>
      </c>
      <c r="K506" s="47" t="s">
        <v>2396</v>
      </c>
      <c r="L506" s="47" t="s">
        <v>2441</v>
      </c>
      <c r="M506" s="154" t="s">
        <v>2171</v>
      </c>
      <c r="N506" s="46">
        <f>COUNTIF(Table48[[#This Row],[CMMI Comprehensive Primary Care Plus (CPC+)
Version Date: CY 2017 ]:[CMS Merit-based Incentive Payment System (MIPS) - General Practice/Family Medicine, Internal Medicine, and Pediatrics
Version Date: CY 2017 ]],"*yes*")</f>
        <v>1</v>
      </c>
      <c r="O506" s="47"/>
      <c r="P506" s="47"/>
      <c r="Q506" s="47"/>
      <c r="R506" s="47"/>
      <c r="S506" s="47"/>
      <c r="T506" s="47"/>
      <c r="U506" s="47"/>
      <c r="V506" s="47"/>
      <c r="W506" s="47"/>
      <c r="X506" s="47"/>
      <c r="Y506" s="47"/>
      <c r="Z506" s="227" t="s">
        <v>2455</v>
      </c>
      <c r="AA506" s="47"/>
      <c r="AB506" s="47"/>
      <c r="AC506" s="47"/>
      <c r="AD506" s="47"/>
      <c r="AE506" s="47"/>
      <c r="AF506" s="47"/>
      <c r="AG506" s="47"/>
      <c r="AH506" s="47"/>
    </row>
    <row r="507" spans="1:34" s="26" customFormat="1" ht="76.5" customHeight="1">
      <c r="A507" s="189" t="s">
        <v>1457</v>
      </c>
      <c r="B507" s="183" t="s">
        <v>1190</v>
      </c>
      <c r="C507" s="184" t="s">
        <v>103</v>
      </c>
      <c r="D507" s="66"/>
      <c r="E507" s="66"/>
      <c r="F507" s="66"/>
      <c r="G507" s="240" t="s">
        <v>2509</v>
      </c>
      <c r="H507" s="202" t="s">
        <v>1817</v>
      </c>
      <c r="I507" s="47" t="s">
        <v>2405</v>
      </c>
      <c r="J507" s="47" t="s">
        <v>2419</v>
      </c>
      <c r="K507" s="47" t="s">
        <v>2402</v>
      </c>
      <c r="L507" s="47" t="s">
        <v>2403</v>
      </c>
      <c r="M507" s="154" t="s">
        <v>2171</v>
      </c>
      <c r="N507" s="46">
        <f>COUNTIF(Table48[[#This Row],[CMMI Comprehensive Primary Care Plus (CPC+)
Version Date: CY 2017 ]:[CMS Merit-based Incentive Payment System (MIPS) - General Practice/Family Medicine, Internal Medicine, and Pediatrics
Version Date: CY 2017 ]],"*yes*")</f>
        <v>0</v>
      </c>
      <c r="O507" s="47"/>
      <c r="P507" s="47"/>
      <c r="Q507" s="47"/>
      <c r="R507" s="47"/>
      <c r="S507" s="47"/>
      <c r="T507" s="47"/>
      <c r="U507" s="47"/>
      <c r="V507" s="47"/>
      <c r="W507" s="47"/>
      <c r="X507" s="47"/>
      <c r="Y507" s="47"/>
      <c r="Z507" s="47"/>
      <c r="AA507" s="47"/>
      <c r="AB507" s="47"/>
      <c r="AC507" s="47"/>
      <c r="AD507" s="47"/>
      <c r="AE507" s="47"/>
      <c r="AF507" s="47"/>
      <c r="AG507" s="47"/>
      <c r="AH507" s="47"/>
    </row>
    <row r="508" spans="1:34" s="26" customFormat="1" ht="76.5" customHeight="1">
      <c r="A508" s="189" t="s">
        <v>1458</v>
      </c>
      <c r="B508" s="183" t="s">
        <v>1191</v>
      </c>
      <c r="C508" s="184" t="s">
        <v>103</v>
      </c>
      <c r="D508" s="66"/>
      <c r="E508" s="66"/>
      <c r="F508" s="66"/>
      <c r="G508" s="240" t="s">
        <v>2003</v>
      </c>
      <c r="H508" s="202" t="s">
        <v>2651</v>
      </c>
      <c r="I508" s="47" t="s">
        <v>2412</v>
      </c>
      <c r="J508" s="47" t="s">
        <v>2401</v>
      </c>
      <c r="K508" s="47" t="s">
        <v>2402</v>
      </c>
      <c r="L508" s="47" t="s">
        <v>2403</v>
      </c>
      <c r="M508" s="154" t="s">
        <v>5</v>
      </c>
      <c r="N508" s="46">
        <f>COUNTIF(Table48[[#This Row],[CMMI Comprehensive Primary Care Plus (CPC+)
Version Date: CY 2017 ]:[CMS Merit-based Incentive Payment System (MIPS) - General Practice/Family Medicine, Internal Medicine, and Pediatrics
Version Date: CY 2017 ]],"*yes*")</f>
        <v>0</v>
      </c>
      <c r="O508" s="47"/>
      <c r="P508" s="47"/>
      <c r="Q508" s="47"/>
      <c r="R508" s="47"/>
      <c r="S508" s="47"/>
      <c r="T508" s="47"/>
      <c r="U508" s="47"/>
      <c r="V508" s="47"/>
      <c r="W508" s="47"/>
      <c r="X508" s="47"/>
      <c r="Y508" s="47"/>
      <c r="Z508" s="47"/>
      <c r="AA508" s="47"/>
      <c r="AB508" s="47"/>
      <c r="AC508" s="47"/>
      <c r="AD508" s="47"/>
      <c r="AE508" s="47"/>
      <c r="AF508" s="47"/>
      <c r="AG508" s="47"/>
      <c r="AH508" s="47"/>
    </row>
    <row r="509" spans="1:34" s="26" customFormat="1" ht="76.5" customHeight="1">
      <c r="A509" s="189" t="s">
        <v>1462</v>
      </c>
      <c r="B509" s="183" t="s">
        <v>1192</v>
      </c>
      <c r="C509" s="184" t="s">
        <v>103</v>
      </c>
      <c r="D509" s="66"/>
      <c r="E509" s="66"/>
      <c r="F509" s="66"/>
      <c r="G509" s="240" t="s">
        <v>2494</v>
      </c>
      <c r="H509" s="202" t="s">
        <v>1193</v>
      </c>
      <c r="I509" s="47" t="s">
        <v>2412</v>
      </c>
      <c r="J509" s="47" t="s">
        <v>2401</v>
      </c>
      <c r="K509" s="47" t="s">
        <v>2402</v>
      </c>
      <c r="L509" s="47" t="s">
        <v>2403</v>
      </c>
      <c r="M509" s="236" t="s">
        <v>430</v>
      </c>
      <c r="N509" s="46">
        <f>COUNTIF(Table48[[#This Row],[CMMI Comprehensive Primary Care Plus (CPC+)
Version Date: CY 2017 ]:[CMS Merit-based Incentive Payment System (MIPS) - General Practice/Family Medicine, Internal Medicine, and Pediatrics
Version Date: CY 2017 ]],"*yes*")</f>
        <v>0</v>
      </c>
      <c r="O509" s="47"/>
      <c r="P509" s="47"/>
      <c r="Q509" s="47"/>
      <c r="R509" s="47"/>
      <c r="S509" s="47"/>
      <c r="T509" s="47"/>
      <c r="U509" s="47"/>
      <c r="V509" s="47"/>
      <c r="W509" s="47"/>
      <c r="X509" s="47"/>
      <c r="Y509" s="47"/>
      <c r="Z509" s="47"/>
      <c r="AA509" s="47"/>
      <c r="AB509" s="47"/>
      <c r="AC509" s="47"/>
      <c r="AD509" s="47"/>
      <c r="AE509" s="47"/>
      <c r="AF509" s="47"/>
      <c r="AG509" s="47"/>
      <c r="AH509" s="47"/>
    </row>
    <row r="510" spans="1:34" s="26" customFormat="1" ht="76.5" customHeight="1">
      <c r="A510" s="189" t="s">
        <v>1464</v>
      </c>
      <c r="B510" s="183" t="s">
        <v>1194</v>
      </c>
      <c r="C510" s="184" t="s">
        <v>103</v>
      </c>
      <c r="D510" s="66"/>
      <c r="E510" s="66"/>
      <c r="F510" s="66"/>
      <c r="G510" s="240" t="s">
        <v>2471</v>
      </c>
      <c r="H510" s="202" t="s">
        <v>1509</v>
      </c>
      <c r="I510" s="47" t="s">
        <v>2412</v>
      </c>
      <c r="J510" s="47" t="s">
        <v>2409</v>
      </c>
      <c r="K510" s="47" t="s">
        <v>2396</v>
      </c>
      <c r="L510" s="47" t="s">
        <v>2441</v>
      </c>
      <c r="M510" s="154" t="s">
        <v>2171</v>
      </c>
      <c r="N510" s="46">
        <f>COUNTIF(Table48[[#This Row],[CMMI Comprehensive Primary Care Plus (CPC+)
Version Date: CY 2017 ]:[CMS Merit-based Incentive Payment System (MIPS) - General Practice/Family Medicine, Internal Medicine, and Pediatrics
Version Date: CY 2017 ]],"*yes*")</f>
        <v>0</v>
      </c>
      <c r="O510" s="47"/>
      <c r="P510" s="47"/>
      <c r="Q510" s="47"/>
      <c r="R510" s="47"/>
      <c r="S510" s="47"/>
      <c r="T510" s="47"/>
      <c r="U510" s="47"/>
      <c r="V510" s="47"/>
      <c r="W510" s="47"/>
      <c r="X510" s="47"/>
      <c r="Y510" s="47"/>
      <c r="Z510" s="47"/>
      <c r="AA510" s="47"/>
      <c r="AB510" s="47"/>
      <c r="AC510" s="47"/>
      <c r="AD510" s="47"/>
      <c r="AE510" s="47"/>
      <c r="AF510" s="47"/>
      <c r="AG510" s="47"/>
      <c r="AH510" s="47"/>
    </row>
    <row r="511" spans="1:34" s="26" customFormat="1" ht="76.5" customHeight="1">
      <c r="A511" s="189" t="s">
        <v>1465</v>
      </c>
      <c r="B511" s="183" t="s">
        <v>1195</v>
      </c>
      <c r="C511" s="184" t="s">
        <v>103</v>
      </c>
      <c r="D511" s="66"/>
      <c r="E511" s="66"/>
      <c r="F511" s="66"/>
      <c r="G511" s="240" t="s">
        <v>2471</v>
      </c>
      <c r="H511" s="202" t="s">
        <v>1196</v>
      </c>
      <c r="I511" s="47" t="s">
        <v>2412</v>
      </c>
      <c r="J511" s="47" t="s">
        <v>2409</v>
      </c>
      <c r="K511" s="47" t="s">
        <v>2396</v>
      </c>
      <c r="L511" s="47" t="s">
        <v>2441</v>
      </c>
      <c r="M511" s="154" t="s">
        <v>2171</v>
      </c>
      <c r="N511" s="46">
        <f>COUNTIF(Table48[[#This Row],[CMMI Comprehensive Primary Care Plus (CPC+)
Version Date: CY 2017 ]:[CMS Merit-based Incentive Payment System (MIPS) - General Practice/Family Medicine, Internal Medicine, and Pediatrics
Version Date: CY 2017 ]],"*yes*")</f>
        <v>0</v>
      </c>
      <c r="O511" s="47"/>
      <c r="P511" s="47"/>
      <c r="Q511" s="47"/>
      <c r="R511" s="47"/>
      <c r="S511" s="47"/>
      <c r="T511" s="47"/>
      <c r="U511" s="47"/>
      <c r="V511" s="47"/>
      <c r="W511" s="47"/>
      <c r="X511" s="47"/>
      <c r="Y511" s="47"/>
      <c r="Z511" s="47"/>
      <c r="AA511" s="47"/>
      <c r="AB511" s="47"/>
      <c r="AC511" s="47"/>
      <c r="AD511" s="47"/>
      <c r="AE511" s="47"/>
      <c r="AF511" s="47"/>
      <c r="AG511" s="47"/>
      <c r="AH511" s="47"/>
    </row>
    <row r="512" spans="1:34" s="26" customFormat="1" ht="76.5" customHeight="1">
      <c r="A512" s="189" t="s">
        <v>1466</v>
      </c>
      <c r="B512" s="183" t="s">
        <v>1197</v>
      </c>
      <c r="C512" s="184" t="s">
        <v>103</v>
      </c>
      <c r="D512" s="66"/>
      <c r="E512" s="66"/>
      <c r="F512" s="66"/>
      <c r="G512" s="240" t="s">
        <v>2471</v>
      </c>
      <c r="H512" s="202" t="s">
        <v>1198</v>
      </c>
      <c r="I512" s="47" t="s">
        <v>2412</v>
      </c>
      <c r="J512" s="47" t="s">
        <v>2409</v>
      </c>
      <c r="K512" s="47" t="s">
        <v>2396</v>
      </c>
      <c r="L512" s="47" t="s">
        <v>2441</v>
      </c>
      <c r="M512" s="154" t="s">
        <v>2171</v>
      </c>
      <c r="N512" s="46">
        <f>COUNTIF(Table48[[#This Row],[CMMI Comprehensive Primary Care Plus (CPC+)
Version Date: CY 2017 ]:[CMS Merit-based Incentive Payment System (MIPS) - General Practice/Family Medicine, Internal Medicine, and Pediatrics
Version Date: CY 2017 ]],"*yes*")</f>
        <v>0</v>
      </c>
      <c r="O512" s="47"/>
      <c r="P512" s="47"/>
      <c r="Q512" s="47"/>
      <c r="R512" s="47"/>
      <c r="S512" s="47"/>
      <c r="T512" s="47"/>
      <c r="U512" s="47"/>
      <c r="V512" s="47"/>
      <c r="W512" s="47"/>
      <c r="X512" s="47"/>
      <c r="Y512" s="47"/>
      <c r="Z512" s="47"/>
      <c r="AA512" s="47"/>
      <c r="AB512" s="47"/>
      <c r="AC512" s="47"/>
      <c r="AD512" s="47"/>
      <c r="AE512" s="47"/>
      <c r="AF512" s="47"/>
      <c r="AG512" s="47"/>
      <c r="AH512" s="47"/>
    </row>
    <row r="513" spans="1:34" s="26" customFormat="1" ht="76.5" customHeight="1">
      <c r="A513" s="189" t="s">
        <v>1467</v>
      </c>
      <c r="B513" s="183" t="s">
        <v>1199</v>
      </c>
      <c r="C513" s="184" t="s">
        <v>103</v>
      </c>
      <c r="D513" s="66"/>
      <c r="E513" s="66"/>
      <c r="F513" s="66"/>
      <c r="G513" s="240" t="s">
        <v>2471</v>
      </c>
      <c r="H513" s="202" t="s">
        <v>1200</v>
      </c>
      <c r="I513" s="47" t="s">
        <v>2412</v>
      </c>
      <c r="J513" s="47" t="s">
        <v>2409</v>
      </c>
      <c r="K513" s="47" t="s">
        <v>2396</v>
      </c>
      <c r="L513" s="47" t="s">
        <v>2441</v>
      </c>
      <c r="M513" s="154" t="s">
        <v>2171</v>
      </c>
      <c r="N513" s="46">
        <f>COUNTIF(Table48[[#This Row],[CMMI Comprehensive Primary Care Plus (CPC+)
Version Date: CY 2017 ]:[CMS Merit-based Incentive Payment System (MIPS) - General Practice/Family Medicine, Internal Medicine, and Pediatrics
Version Date: CY 2017 ]],"*yes*")</f>
        <v>0</v>
      </c>
      <c r="O513" s="47"/>
      <c r="P513" s="47"/>
      <c r="Q513" s="47"/>
      <c r="R513" s="47"/>
      <c r="S513" s="47"/>
      <c r="T513" s="47"/>
      <c r="U513" s="47"/>
      <c r="V513" s="47"/>
      <c r="W513" s="47"/>
      <c r="X513" s="47"/>
      <c r="Y513" s="47"/>
      <c r="Z513" s="47"/>
      <c r="AA513" s="47"/>
      <c r="AB513" s="47"/>
      <c r="AC513" s="47"/>
      <c r="AD513" s="47"/>
      <c r="AE513" s="47"/>
      <c r="AF513" s="47"/>
      <c r="AG513" s="47"/>
      <c r="AH513" s="47"/>
    </row>
    <row r="514" spans="1:34" s="26" customFormat="1" ht="76.5" customHeight="1">
      <c r="A514" s="189" t="s">
        <v>1468</v>
      </c>
      <c r="B514" s="183" t="s">
        <v>1201</v>
      </c>
      <c r="C514" s="184" t="s">
        <v>103</v>
      </c>
      <c r="D514" s="66"/>
      <c r="E514" s="66"/>
      <c r="F514" s="66"/>
      <c r="G514" s="240" t="s">
        <v>2469</v>
      </c>
      <c r="H514" s="202" t="s">
        <v>1202</v>
      </c>
      <c r="I514" s="47" t="s">
        <v>2412</v>
      </c>
      <c r="J514" s="47" t="s">
        <v>2419</v>
      </c>
      <c r="K514" s="47" t="s">
        <v>2402</v>
      </c>
      <c r="L514" s="47" t="s">
        <v>2403</v>
      </c>
      <c r="M514" s="154" t="s">
        <v>5</v>
      </c>
      <c r="N514" s="46">
        <f>COUNTIF(Table48[[#This Row],[CMMI Comprehensive Primary Care Plus (CPC+)
Version Date: CY 2017 ]:[CMS Merit-based Incentive Payment System (MIPS) - General Practice/Family Medicine, Internal Medicine, and Pediatrics
Version Date: CY 2017 ]],"*yes*")</f>
        <v>0</v>
      </c>
      <c r="O514" s="47"/>
      <c r="P514" s="47"/>
      <c r="Q514" s="47"/>
      <c r="R514" s="47"/>
      <c r="S514" s="47"/>
      <c r="T514" s="47"/>
      <c r="U514" s="47"/>
      <c r="V514" s="47"/>
      <c r="W514" s="47"/>
      <c r="X514" s="47"/>
      <c r="Y514" s="47"/>
      <c r="Z514" s="47"/>
      <c r="AA514" s="47"/>
      <c r="AB514" s="47"/>
      <c r="AC514" s="47"/>
      <c r="AD514" s="47"/>
      <c r="AE514" s="47"/>
      <c r="AF514" s="47"/>
      <c r="AG514" s="47"/>
      <c r="AH514" s="47"/>
    </row>
    <row r="515" spans="1:34" s="26" customFormat="1" ht="76.5" customHeight="1">
      <c r="A515" s="189" t="s">
        <v>1469</v>
      </c>
      <c r="B515" s="183" t="s">
        <v>1203</v>
      </c>
      <c r="C515" s="184" t="s">
        <v>103</v>
      </c>
      <c r="D515" s="66"/>
      <c r="E515" s="66"/>
      <c r="F515" s="66"/>
      <c r="G515" s="240" t="s">
        <v>2469</v>
      </c>
      <c r="H515" s="202" t="s">
        <v>1204</v>
      </c>
      <c r="I515" s="47" t="s">
        <v>2412</v>
      </c>
      <c r="J515" s="47" t="s">
        <v>2413</v>
      </c>
      <c r="K515" s="47" t="s">
        <v>2402</v>
      </c>
      <c r="L515" s="47" t="s">
        <v>2403</v>
      </c>
      <c r="M515" s="154" t="s">
        <v>5</v>
      </c>
      <c r="N515" s="46">
        <f>COUNTIF(Table48[[#This Row],[CMMI Comprehensive Primary Care Plus (CPC+)
Version Date: CY 2017 ]:[CMS Merit-based Incentive Payment System (MIPS) - General Practice/Family Medicine, Internal Medicine, and Pediatrics
Version Date: CY 2017 ]],"*yes*")</f>
        <v>0</v>
      </c>
      <c r="O515" s="47"/>
      <c r="P515" s="47"/>
      <c r="Q515" s="47"/>
      <c r="R515" s="47"/>
      <c r="S515" s="47"/>
      <c r="T515" s="47"/>
      <c r="U515" s="47"/>
      <c r="V515" s="47"/>
      <c r="W515" s="47"/>
      <c r="X515" s="47"/>
      <c r="Y515" s="47"/>
      <c r="Z515" s="47"/>
      <c r="AA515" s="47"/>
      <c r="AB515" s="47"/>
      <c r="AC515" s="47"/>
      <c r="AD515" s="47"/>
      <c r="AE515" s="47"/>
      <c r="AF515" s="47"/>
      <c r="AG515" s="47"/>
      <c r="AH515" s="47"/>
    </row>
    <row r="516" spans="1:34" s="26" customFormat="1" ht="76.5" customHeight="1">
      <c r="A516" s="189" t="s">
        <v>1470</v>
      </c>
      <c r="B516" s="183" t="s">
        <v>1205</v>
      </c>
      <c r="C516" s="184" t="s">
        <v>103</v>
      </c>
      <c r="D516" s="66"/>
      <c r="E516" s="66"/>
      <c r="F516" s="66"/>
      <c r="G516" s="240" t="s">
        <v>2469</v>
      </c>
      <c r="H516" s="202" t="s">
        <v>1206</v>
      </c>
      <c r="I516" s="47" t="s">
        <v>2412</v>
      </c>
      <c r="J516" s="47" t="s">
        <v>2413</v>
      </c>
      <c r="K516" s="47" t="s">
        <v>2402</v>
      </c>
      <c r="L516" s="47" t="s">
        <v>2403</v>
      </c>
      <c r="M516" s="154" t="s">
        <v>5</v>
      </c>
      <c r="N516" s="46">
        <f>COUNTIF(Table48[[#This Row],[CMMI Comprehensive Primary Care Plus (CPC+)
Version Date: CY 2017 ]:[CMS Merit-based Incentive Payment System (MIPS) - General Practice/Family Medicine, Internal Medicine, and Pediatrics
Version Date: CY 2017 ]],"*yes*")</f>
        <v>0</v>
      </c>
      <c r="O516" s="47"/>
      <c r="P516" s="47"/>
      <c r="Q516" s="47"/>
      <c r="R516" s="47"/>
      <c r="S516" s="47"/>
      <c r="T516" s="47"/>
      <c r="U516" s="47"/>
      <c r="V516" s="47"/>
      <c r="W516" s="47"/>
      <c r="X516" s="47"/>
      <c r="Y516" s="47"/>
      <c r="Z516" s="47"/>
      <c r="AA516" s="47"/>
      <c r="AB516" s="47"/>
      <c r="AC516" s="47"/>
      <c r="AD516" s="47"/>
      <c r="AE516" s="47"/>
      <c r="AF516" s="47"/>
      <c r="AG516" s="47"/>
      <c r="AH516" s="47"/>
    </row>
    <row r="517" spans="1:34" s="26" customFormat="1" ht="76.5" customHeight="1">
      <c r="A517" s="189" t="s">
        <v>1471</v>
      </c>
      <c r="B517" s="183" t="s">
        <v>1207</v>
      </c>
      <c r="C517" s="184" t="s">
        <v>103</v>
      </c>
      <c r="D517" s="66"/>
      <c r="E517" s="66"/>
      <c r="F517" s="66"/>
      <c r="G517" s="240" t="s">
        <v>2469</v>
      </c>
      <c r="H517" s="202" t="s">
        <v>1208</v>
      </c>
      <c r="I517" s="47" t="s">
        <v>2412</v>
      </c>
      <c r="J517" s="47" t="s">
        <v>2413</v>
      </c>
      <c r="K517" s="47" t="s">
        <v>2402</v>
      </c>
      <c r="L517" s="47" t="s">
        <v>2403</v>
      </c>
      <c r="M517" s="154" t="s">
        <v>2171</v>
      </c>
      <c r="N517" s="46">
        <f>COUNTIF(Table48[[#This Row],[CMMI Comprehensive Primary Care Plus (CPC+)
Version Date: CY 2017 ]:[CMS Merit-based Incentive Payment System (MIPS) - General Practice/Family Medicine, Internal Medicine, and Pediatrics
Version Date: CY 2017 ]],"*yes*")</f>
        <v>0</v>
      </c>
      <c r="O517" s="47"/>
      <c r="P517" s="47"/>
      <c r="Q517" s="47"/>
      <c r="R517" s="47"/>
      <c r="S517" s="47"/>
      <c r="T517" s="47"/>
      <c r="U517" s="47"/>
      <c r="V517" s="47"/>
      <c r="W517" s="47"/>
      <c r="X517" s="47"/>
      <c r="Y517" s="47"/>
      <c r="Z517" s="47"/>
      <c r="AA517" s="47"/>
      <c r="AB517" s="47"/>
      <c r="AC517" s="47"/>
      <c r="AD517" s="47"/>
      <c r="AE517" s="47"/>
      <c r="AF517" s="47"/>
      <c r="AG517" s="47"/>
      <c r="AH517" s="47"/>
    </row>
    <row r="518" spans="1:34" s="26" customFormat="1" ht="76.5" customHeight="1">
      <c r="A518" s="189" t="s">
        <v>1472</v>
      </c>
      <c r="B518" s="183" t="s">
        <v>1209</v>
      </c>
      <c r="C518" s="184" t="s">
        <v>103</v>
      </c>
      <c r="D518" s="66"/>
      <c r="E518" s="66"/>
      <c r="F518" s="66"/>
      <c r="G518" s="240" t="s">
        <v>2469</v>
      </c>
      <c r="H518" s="202" t="s">
        <v>1210</v>
      </c>
      <c r="I518" s="47" t="s">
        <v>2412</v>
      </c>
      <c r="J518" s="47" t="s">
        <v>2413</v>
      </c>
      <c r="K518" s="47" t="s">
        <v>2396</v>
      </c>
      <c r="L518" s="47" t="s">
        <v>2403</v>
      </c>
      <c r="M518" s="154" t="s">
        <v>2171</v>
      </c>
      <c r="N518" s="46">
        <f>COUNTIF(Table48[[#This Row],[CMMI Comprehensive Primary Care Plus (CPC+)
Version Date: CY 2017 ]:[CMS Merit-based Incentive Payment System (MIPS) - General Practice/Family Medicine, Internal Medicine, and Pediatrics
Version Date: CY 2017 ]],"*yes*")</f>
        <v>0</v>
      </c>
      <c r="O518" s="47"/>
      <c r="P518" s="47"/>
      <c r="Q518" s="47"/>
      <c r="R518" s="47"/>
      <c r="S518" s="47"/>
      <c r="T518" s="47"/>
      <c r="U518" s="47"/>
      <c r="V518" s="47"/>
      <c r="W518" s="47"/>
      <c r="X518" s="47"/>
      <c r="Y518" s="47"/>
      <c r="Z518" s="47"/>
      <c r="AA518" s="47"/>
      <c r="AB518" s="47"/>
      <c r="AC518" s="47"/>
      <c r="AD518" s="47"/>
      <c r="AE518" s="47"/>
      <c r="AF518" s="47"/>
      <c r="AG518" s="47"/>
      <c r="AH518" s="47"/>
    </row>
    <row r="519" spans="1:34" s="26" customFormat="1" ht="76.5" customHeight="1">
      <c r="A519" s="189" t="s">
        <v>1473</v>
      </c>
      <c r="B519" s="183" t="s">
        <v>1211</v>
      </c>
      <c r="C519" s="184" t="s">
        <v>103</v>
      </c>
      <c r="D519" s="66"/>
      <c r="E519" s="66"/>
      <c r="F519" s="66"/>
      <c r="G519" s="240" t="s">
        <v>2019</v>
      </c>
      <c r="H519" s="202" t="s">
        <v>1212</v>
      </c>
      <c r="I519" s="47" t="s">
        <v>103</v>
      </c>
      <c r="J519" s="47" t="s">
        <v>2413</v>
      </c>
      <c r="K519" s="47" t="s">
        <v>2396</v>
      </c>
      <c r="L519" s="47" t="s">
        <v>2441</v>
      </c>
      <c r="M519" s="154" t="s">
        <v>2171</v>
      </c>
      <c r="N519" s="46">
        <f>COUNTIF(Table48[[#This Row],[CMMI Comprehensive Primary Care Plus (CPC+)
Version Date: CY 2017 ]:[CMS Merit-based Incentive Payment System (MIPS) - General Practice/Family Medicine, Internal Medicine, and Pediatrics
Version Date: CY 2017 ]],"*yes*")</f>
        <v>0</v>
      </c>
      <c r="O519" s="47"/>
      <c r="P519" s="47"/>
      <c r="Q519" s="47"/>
      <c r="R519" s="47"/>
      <c r="S519" s="47"/>
      <c r="T519" s="47"/>
      <c r="U519" s="47"/>
      <c r="V519" s="47"/>
      <c r="W519" s="47"/>
      <c r="X519" s="47"/>
      <c r="Y519" s="47"/>
      <c r="Z519" s="47"/>
      <c r="AA519" s="47"/>
      <c r="AB519" s="47"/>
      <c r="AC519" s="47"/>
      <c r="AD519" s="47"/>
      <c r="AE519" s="47"/>
      <c r="AF519" s="47"/>
      <c r="AG519" s="47"/>
      <c r="AH519" s="47"/>
    </row>
    <row r="520" spans="1:34" s="26" customFormat="1" ht="76.5" customHeight="1">
      <c r="A520" s="189" t="s">
        <v>1474</v>
      </c>
      <c r="B520" s="183" t="s">
        <v>1213</v>
      </c>
      <c r="C520" s="184" t="s">
        <v>103</v>
      </c>
      <c r="D520" s="66"/>
      <c r="E520" s="66"/>
      <c r="F520" s="66"/>
      <c r="G520" s="240" t="s">
        <v>2019</v>
      </c>
      <c r="H520" s="202" t="s">
        <v>1214</v>
      </c>
      <c r="I520" s="47" t="s">
        <v>103</v>
      </c>
      <c r="J520" s="47" t="s">
        <v>2413</v>
      </c>
      <c r="K520" s="47" t="s">
        <v>2396</v>
      </c>
      <c r="L520" s="47" t="s">
        <v>2441</v>
      </c>
      <c r="M520" s="154" t="s">
        <v>2171</v>
      </c>
      <c r="N520" s="46">
        <f>COUNTIF(Table48[[#This Row],[CMMI Comprehensive Primary Care Plus (CPC+)
Version Date: CY 2017 ]:[CMS Merit-based Incentive Payment System (MIPS) - General Practice/Family Medicine, Internal Medicine, and Pediatrics
Version Date: CY 2017 ]],"*yes*")</f>
        <v>0</v>
      </c>
      <c r="O520" s="47"/>
      <c r="P520" s="47"/>
      <c r="Q520" s="47"/>
      <c r="R520" s="47"/>
      <c r="S520" s="47"/>
      <c r="T520" s="47"/>
      <c r="U520" s="47"/>
      <c r="V520" s="47"/>
      <c r="W520" s="47"/>
      <c r="X520" s="47"/>
      <c r="Y520" s="47"/>
      <c r="Z520" s="47"/>
      <c r="AA520" s="47"/>
      <c r="AB520" s="47"/>
      <c r="AC520" s="47"/>
      <c r="AD520" s="47"/>
      <c r="AE520" s="47"/>
      <c r="AF520" s="47"/>
      <c r="AG520" s="47"/>
      <c r="AH520" s="47"/>
    </row>
    <row r="521" spans="1:34" s="26" customFormat="1" ht="76.5" customHeight="1">
      <c r="A521" s="189" t="s">
        <v>1475</v>
      </c>
      <c r="B521" s="183" t="s">
        <v>1215</v>
      </c>
      <c r="C521" s="184" t="s">
        <v>103</v>
      </c>
      <c r="D521" s="66"/>
      <c r="E521" s="66"/>
      <c r="F521" s="66"/>
      <c r="G521" s="240" t="s">
        <v>2019</v>
      </c>
      <c r="H521" s="202" t="s">
        <v>1216</v>
      </c>
      <c r="I521" s="47" t="s">
        <v>103</v>
      </c>
      <c r="J521" s="47" t="s">
        <v>2413</v>
      </c>
      <c r="K521" s="47" t="s">
        <v>2396</v>
      </c>
      <c r="L521" s="47" t="s">
        <v>2441</v>
      </c>
      <c r="M521" s="154" t="s">
        <v>2171</v>
      </c>
      <c r="N521" s="46">
        <f>COUNTIF(Table48[[#This Row],[CMMI Comprehensive Primary Care Plus (CPC+)
Version Date: CY 2017 ]:[CMS Merit-based Incentive Payment System (MIPS) - General Practice/Family Medicine, Internal Medicine, and Pediatrics
Version Date: CY 2017 ]],"*yes*")</f>
        <v>0</v>
      </c>
      <c r="O521" s="47"/>
      <c r="P521" s="47"/>
      <c r="Q521" s="47"/>
      <c r="R521" s="47"/>
      <c r="S521" s="47"/>
      <c r="T521" s="47"/>
      <c r="U521" s="47"/>
      <c r="V521" s="47"/>
      <c r="W521" s="47"/>
      <c r="X521" s="47"/>
      <c r="Y521" s="47"/>
      <c r="Z521" s="47"/>
      <c r="AA521" s="47"/>
      <c r="AB521" s="47"/>
      <c r="AC521" s="47"/>
      <c r="AD521" s="47"/>
      <c r="AE521" s="47"/>
      <c r="AF521" s="47"/>
      <c r="AG521" s="47"/>
      <c r="AH521" s="47"/>
    </row>
    <row r="522" spans="1:34" s="26" customFormat="1" ht="76.5" customHeight="1">
      <c r="A522" s="189" t="s">
        <v>1476</v>
      </c>
      <c r="B522" s="183" t="s">
        <v>1217</v>
      </c>
      <c r="C522" s="184" t="s">
        <v>103</v>
      </c>
      <c r="D522" s="66"/>
      <c r="E522" s="66"/>
      <c r="F522" s="66"/>
      <c r="G522" s="240" t="s">
        <v>2019</v>
      </c>
      <c r="H522" s="202" t="s">
        <v>1218</v>
      </c>
      <c r="I522" s="47" t="s">
        <v>103</v>
      </c>
      <c r="J522" s="47" t="s">
        <v>2413</v>
      </c>
      <c r="K522" s="47" t="s">
        <v>2396</v>
      </c>
      <c r="L522" s="47" t="s">
        <v>2441</v>
      </c>
      <c r="M522" s="154" t="s">
        <v>2171</v>
      </c>
      <c r="N522" s="46">
        <f>COUNTIF(Table48[[#This Row],[CMMI Comprehensive Primary Care Plus (CPC+)
Version Date: CY 2017 ]:[CMS Merit-based Incentive Payment System (MIPS) - General Practice/Family Medicine, Internal Medicine, and Pediatrics
Version Date: CY 2017 ]],"*yes*")</f>
        <v>0</v>
      </c>
      <c r="O522" s="47"/>
      <c r="P522" s="47"/>
      <c r="Q522" s="47"/>
      <c r="R522" s="47"/>
      <c r="S522" s="47"/>
      <c r="T522" s="47"/>
      <c r="U522" s="47"/>
      <c r="V522" s="47"/>
      <c r="W522" s="47"/>
      <c r="X522" s="47"/>
      <c r="Y522" s="47"/>
      <c r="Z522" s="47"/>
      <c r="AA522" s="47"/>
      <c r="AB522" s="47"/>
      <c r="AC522" s="47"/>
      <c r="AD522" s="47"/>
      <c r="AE522" s="47"/>
      <c r="AF522" s="47"/>
      <c r="AG522" s="47"/>
      <c r="AH522" s="47"/>
    </row>
    <row r="523" spans="1:34" s="26" customFormat="1" ht="76.5" customHeight="1">
      <c r="A523" s="189" t="s">
        <v>1477</v>
      </c>
      <c r="B523" s="183" t="s">
        <v>1219</v>
      </c>
      <c r="C523" s="184" t="s">
        <v>103</v>
      </c>
      <c r="D523" s="66"/>
      <c r="E523" s="66"/>
      <c r="F523" s="66"/>
      <c r="G523" s="240" t="s">
        <v>2019</v>
      </c>
      <c r="H523" s="202" t="s">
        <v>1220</v>
      </c>
      <c r="I523" s="47" t="s">
        <v>103</v>
      </c>
      <c r="J523" s="47" t="s">
        <v>2413</v>
      </c>
      <c r="K523" s="47" t="s">
        <v>2396</v>
      </c>
      <c r="L523" s="47" t="s">
        <v>2441</v>
      </c>
      <c r="M523" s="154" t="s">
        <v>2171</v>
      </c>
      <c r="N523" s="46">
        <f>COUNTIF(Table48[[#This Row],[CMMI Comprehensive Primary Care Plus (CPC+)
Version Date: CY 2017 ]:[CMS Merit-based Incentive Payment System (MIPS) - General Practice/Family Medicine, Internal Medicine, and Pediatrics
Version Date: CY 2017 ]],"*yes*")</f>
        <v>0</v>
      </c>
      <c r="O523" s="47"/>
      <c r="P523" s="47"/>
      <c r="Q523" s="47"/>
      <c r="R523" s="47"/>
      <c r="S523" s="47"/>
      <c r="T523" s="47"/>
      <c r="U523" s="47"/>
      <c r="V523" s="47"/>
      <c r="W523" s="47"/>
      <c r="X523" s="47"/>
      <c r="Y523" s="47"/>
      <c r="Z523" s="47"/>
      <c r="AA523" s="47"/>
      <c r="AB523" s="47"/>
      <c r="AC523" s="47"/>
      <c r="AD523" s="47"/>
      <c r="AE523" s="47"/>
      <c r="AF523" s="47"/>
      <c r="AG523" s="47"/>
      <c r="AH523" s="47"/>
    </row>
    <row r="524" spans="1:34" s="26" customFormat="1" ht="76.5" customHeight="1">
      <c r="A524" s="189" t="s">
        <v>1478</v>
      </c>
      <c r="B524" s="183" t="s">
        <v>1221</v>
      </c>
      <c r="C524" s="184" t="s">
        <v>103</v>
      </c>
      <c r="D524" s="66"/>
      <c r="E524" s="66"/>
      <c r="F524" s="66"/>
      <c r="G524" s="240" t="s">
        <v>2019</v>
      </c>
      <c r="H524" s="202" t="s">
        <v>1222</v>
      </c>
      <c r="I524" s="47" t="s">
        <v>103</v>
      </c>
      <c r="J524" s="47" t="s">
        <v>2413</v>
      </c>
      <c r="K524" s="47" t="s">
        <v>2396</v>
      </c>
      <c r="L524" s="47" t="s">
        <v>2403</v>
      </c>
      <c r="M524" s="154" t="s">
        <v>2171</v>
      </c>
      <c r="N524" s="46">
        <f>COUNTIF(Table48[[#This Row],[CMMI Comprehensive Primary Care Plus (CPC+)
Version Date: CY 2017 ]:[CMS Merit-based Incentive Payment System (MIPS) - General Practice/Family Medicine, Internal Medicine, and Pediatrics
Version Date: CY 2017 ]],"*yes*")</f>
        <v>0</v>
      </c>
      <c r="O524" s="47"/>
      <c r="P524" s="47"/>
      <c r="Q524" s="47"/>
      <c r="R524" s="47"/>
      <c r="S524" s="47"/>
      <c r="T524" s="47"/>
      <c r="U524" s="47"/>
      <c r="V524" s="47"/>
      <c r="W524" s="47"/>
      <c r="X524" s="47"/>
      <c r="Y524" s="47"/>
      <c r="Z524" s="47"/>
      <c r="AA524" s="47"/>
      <c r="AB524" s="47"/>
      <c r="AC524" s="47"/>
      <c r="AD524" s="47"/>
      <c r="AE524" s="47"/>
      <c r="AF524" s="47"/>
      <c r="AG524" s="47"/>
      <c r="AH524" s="47"/>
    </row>
    <row r="525" spans="1:34" s="26" customFormat="1" ht="76.5" customHeight="1">
      <c r="A525" s="189" t="s">
        <v>1479</v>
      </c>
      <c r="B525" s="183" t="s">
        <v>1591</v>
      </c>
      <c r="C525" s="184" t="s">
        <v>103</v>
      </c>
      <c r="D525" s="66"/>
      <c r="E525" s="66"/>
      <c r="F525" s="66"/>
      <c r="G525" s="240" t="s">
        <v>2021</v>
      </c>
      <c r="H525" s="202" t="s">
        <v>2200</v>
      </c>
      <c r="I525" s="47" t="s">
        <v>2432</v>
      </c>
      <c r="J525" s="47" t="s">
        <v>103</v>
      </c>
      <c r="K525" s="47" t="s">
        <v>2402</v>
      </c>
      <c r="L525" s="47" t="s">
        <v>2408</v>
      </c>
      <c r="M525" s="236" t="s">
        <v>5</v>
      </c>
      <c r="N525" s="46">
        <f>COUNTIF(Table48[[#This Row],[CMMI Comprehensive Primary Care Plus (CPC+)
Version Date: CY 2017 ]:[CMS Merit-based Incentive Payment System (MIPS) - General Practice/Family Medicine, Internal Medicine, and Pediatrics
Version Date: CY 2017 ]],"*yes*")</f>
        <v>1</v>
      </c>
      <c r="O525" s="47"/>
      <c r="P525" s="47"/>
      <c r="Q525" s="47"/>
      <c r="R525" s="47"/>
      <c r="S525" s="47"/>
      <c r="T525" s="47"/>
      <c r="U525" s="47"/>
      <c r="V525" s="47"/>
      <c r="W525" s="47"/>
      <c r="X525" s="47" t="s">
        <v>2902</v>
      </c>
      <c r="Y525" s="47"/>
      <c r="Z525" s="47"/>
      <c r="AA525" s="47"/>
      <c r="AB525" s="47"/>
      <c r="AC525" s="47"/>
      <c r="AD525" s="47"/>
      <c r="AE525" s="47"/>
      <c r="AF525" s="47"/>
      <c r="AG525" s="47"/>
      <c r="AH525" s="47"/>
    </row>
    <row r="526" spans="1:34" s="26" customFormat="1" ht="76.5" customHeight="1">
      <c r="A526" s="189" t="s">
        <v>1480</v>
      </c>
      <c r="B526" s="183" t="s">
        <v>1592</v>
      </c>
      <c r="C526" s="184" t="s">
        <v>103</v>
      </c>
      <c r="D526" s="66"/>
      <c r="E526" s="66"/>
      <c r="F526" s="66"/>
      <c r="G526" s="240" t="s">
        <v>2021</v>
      </c>
      <c r="H526" s="202" t="s">
        <v>2656</v>
      </c>
      <c r="I526" s="47" t="s">
        <v>2432</v>
      </c>
      <c r="J526" s="47" t="s">
        <v>103</v>
      </c>
      <c r="K526" s="47" t="s">
        <v>2396</v>
      </c>
      <c r="L526" s="47" t="s">
        <v>2408</v>
      </c>
      <c r="M526" s="154" t="s">
        <v>2590</v>
      </c>
      <c r="N526" s="46">
        <f>COUNTIF(Table48[[#This Row],[CMMI Comprehensive Primary Care Plus (CPC+)
Version Date: CY 2017 ]:[CMS Merit-based Incentive Payment System (MIPS) - General Practice/Family Medicine, Internal Medicine, and Pediatrics
Version Date: CY 2017 ]],"*yes*")</f>
        <v>1</v>
      </c>
      <c r="O526" s="47"/>
      <c r="P526" s="47"/>
      <c r="Q526" s="47"/>
      <c r="R526" s="47"/>
      <c r="S526" s="47"/>
      <c r="T526" s="47"/>
      <c r="U526" s="47"/>
      <c r="V526" s="47"/>
      <c r="W526" s="47"/>
      <c r="X526" s="47" t="s">
        <v>2903</v>
      </c>
      <c r="Y526" s="47"/>
      <c r="Z526" s="47"/>
      <c r="AA526" s="47"/>
      <c r="AB526" s="47"/>
      <c r="AC526" s="47"/>
      <c r="AD526" s="47"/>
      <c r="AE526" s="47"/>
      <c r="AF526" s="47"/>
      <c r="AG526" s="47"/>
      <c r="AH526" s="47"/>
    </row>
    <row r="527" spans="1:34" s="26" customFormat="1" ht="76.5" customHeight="1">
      <c r="A527" s="189" t="s">
        <v>1482</v>
      </c>
      <c r="B527" s="183" t="s">
        <v>1223</v>
      </c>
      <c r="C527" s="59" t="s">
        <v>103</v>
      </c>
      <c r="D527" s="67"/>
      <c r="E527" s="66"/>
      <c r="F527" s="66"/>
      <c r="G527" s="240" t="s">
        <v>2470</v>
      </c>
      <c r="H527" s="202" t="s">
        <v>1224</v>
      </c>
      <c r="I527" s="47" t="s">
        <v>2414</v>
      </c>
      <c r="J527" s="47" t="s">
        <v>2415</v>
      </c>
      <c r="K527" s="47" t="s">
        <v>2402</v>
      </c>
      <c r="L527" s="47" t="s">
        <v>2441</v>
      </c>
      <c r="M527" s="154" t="s">
        <v>2171</v>
      </c>
      <c r="N527" s="46">
        <f>COUNTIF(Table48[[#This Row],[CMMI Comprehensive Primary Care Plus (CPC+)
Version Date: CY 2017 ]:[CMS Merit-based Incentive Payment System (MIPS) - General Practice/Family Medicine, Internal Medicine, and Pediatrics
Version Date: CY 2017 ]],"*yes*")</f>
        <v>0</v>
      </c>
      <c r="O527" s="47"/>
      <c r="P527" s="47"/>
      <c r="Q527" s="47"/>
      <c r="R527" s="47"/>
      <c r="S527" s="47"/>
      <c r="T527" s="47"/>
      <c r="U527" s="47"/>
      <c r="V527" s="47"/>
      <c r="W527" s="47"/>
      <c r="X527" s="47"/>
      <c r="Y527" s="47"/>
      <c r="Z527" s="47"/>
      <c r="AA527" s="47"/>
      <c r="AB527" s="47"/>
      <c r="AC527" s="47"/>
      <c r="AD527" s="47"/>
      <c r="AE527" s="47"/>
      <c r="AF527" s="47"/>
      <c r="AG527" s="47"/>
      <c r="AH527" s="47"/>
    </row>
    <row r="528" spans="1:34" s="26" customFormat="1" ht="76.5" customHeight="1">
      <c r="A528" s="189" t="s">
        <v>1483</v>
      </c>
      <c r="B528" s="183" t="s">
        <v>1225</v>
      </c>
      <c r="C528" s="59" t="s">
        <v>103</v>
      </c>
      <c r="D528" s="67"/>
      <c r="E528" s="66"/>
      <c r="F528" s="66"/>
      <c r="G528" s="240" t="s">
        <v>2470</v>
      </c>
      <c r="H528" s="202" t="s">
        <v>1226</v>
      </c>
      <c r="I528" s="47" t="s">
        <v>2414</v>
      </c>
      <c r="J528" s="47" t="s">
        <v>2415</v>
      </c>
      <c r="K528" s="47" t="s">
        <v>2402</v>
      </c>
      <c r="L528" s="47" t="s">
        <v>2441</v>
      </c>
      <c r="M528" s="154" t="s">
        <v>2171</v>
      </c>
      <c r="N528" s="46">
        <f>COUNTIF(Table48[[#This Row],[CMMI Comprehensive Primary Care Plus (CPC+)
Version Date: CY 2017 ]:[CMS Merit-based Incentive Payment System (MIPS) - General Practice/Family Medicine, Internal Medicine, and Pediatrics
Version Date: CY 2017 ]],"*yes*")</f>
        <v>0</v>
      </c>
      <c r="O528" s="47"/>
      <c r="P528" s="47"/>
      <c r="Q528" s="47"/>
      <c r="R528" s="47"/>
      <c r="S528" s="47"/>
      <c r="T528" s="47"/>
      <c r="U528" s="47"/>
      <c r="V528" s="47"/>
      <c r="W528" s="47"/>
      <c r="X528" s="47"/>
      <c r="Y528" s="47"/>
      <c r="Z528" s="47"/>
      <c r="AA528" s="47"/>
      <c r="AB528" s="47"/>
      <c r="AC528" s="47"/>
      <c r="AD528" s="47"/>
      <c r="AE528" s="47"/>
      <c r="AF528" s="47"/>
      <c r="AG528" s="47"/>
      <c r="AH528" s="47"/>
    </row>
    <row r="529" spans="1:34" s="26" customFormat="1" ht="76.5" customHeight="1">
      <c r="A529" s="189" t="s">
        <v>1484</v>
      </c>
      <c r="B529" s="183" t="s">
        <v>1227</v>
      </c>
      <c r="C529" s="59" t="s">
        <v>103</v>
      </c>
      <c r="D529" s="67"/>
      <c r="E529" s="66"/>
      <c r="F529" s="66"/>
      <c r="G529" s="240" t="s">
        <v>2018</v>
      </c>
      <c r="H529" s="202" t="s">
        <v>1228</v>
      </c>
      <c r="I529" s="47" t="s">
        <v>2398</v>
      </c>
      <c r="J529" s="47" t="s">
        <v>2428</v>
      </c>
      <c r="K529" s="47" t="s">
        <v>2396</v>
      </c>
      <c r="L529" s="47" t="s">
        <v>2403</v>
      </c>
      <c r="M529" s="154" t="s">
        <v>2171</v>
      </c>
      <c r="N529" s="46">
        <f>COUNTIF(Table48[[#This Row],[CMMI Comprehensive Primary Care Plus (CPC+)
Version Date: CY 2017 ]:[CMS Merit-based Incentive Payment System (MIPS) - General Practice/Family Medicine, Internal Medicine, and Pediatrics
Version Date: CY 2017 ]],"*yes*")</f>
        <v>0</v>
      </c>
      <c r="O529" s="47"/>
      <c r="P529" s="47"/>
      <c r="Q529" s="47"/>
      <c r="R529" s="47"/>
      <c r="S529" s="47"/>
      <c r="T529" s="47"/>
      <c r="U529" s="47"/>
      <c r="V529" s="47"/>
      <c r="W529" s="47"/>
      <c r="X529" s="47"/>
      <c r="Y529" s="47"/>
      <c r="Z529" s="47"/>
      <c r="AA529" s="47"/>
      <c r="AB529" s="47"/>
      <c r="AC529" s="47"/>
      <c r="AD529" s="47"/>
      <c r="AE529" s="47"/>
      <c r="AF529" s="47"/>
      <c r="AG529" s="47"/>
      <c r="AH529" s="47"/>
    </row>
    <row r="530" spans="1:34" s="26" customFormat="1" ht="76.5" customHeight="1">
      <c r="A530" s="189" t="s">
        <v>1485</v>
      </c>
      <c r="B530" s="183" t="s">
        <v>1229</v>
      </c>
      <c r="C530" s="59" t="s">
        <v>103</v>
      </c>
      <c r="D530" s="67"/>
      <c r="E530" s="66"/>
      <c r="F530" s="66"/>
      <c r="G530" s="240" t="s">
        <v>2022</v>
      </c>
      <c r="H530" s="202" t="s">
        <v>1230</v>
      </c>
      <c r="I530" s="47" t="s">
        <v>2405</v>
      </c>
      <c r="J530" s="47" t="s">
        <v>2395</v>
      </c>
      <c r="K530" s="47" t="s">
        <v>2396</v>
      </c>
      <c r="L530" s="47" t="s">
        <v>2441</v>
      </c>
      <c r="M530" s="154" t="s">
        <v>2171</v>
      </c>
      <c r="N530" s="46">
        <f>COUNTIF(Table48[[#This Row],[CMMI Comprehensive Primary Care Plus (CPC+)
Version Date: CY 2017 ]:[CMS Merit-based Incentive Payment System (MIPS) - General Practice/Family Medicine, Internal Medicine, and Pediatrics
Version Date: CY 2017 ]],"*yes*")</f>
        <v>1</v>
      </c>
      <c r="O530" s="47"/>
      <c r="P530" s="47"/>
      <c r="Q530" s="47"/>
      <c r="R530" s="47"/>
      <c r="S530" s="47"/>
      <c r="T530" s="47"/>
      <c r="U530" s="47"/>
      <c r="V530" s="47"/>
      <c r="W530" s="47"/>
      <c r="X530" s="47"/>
      <c r="Y530" s="47"/>
      <c r="Z530" s="227" t="s">
        <v>2458</v>
      </c>
      <c r="AA530" s="47"/>
      <c r="AB530" s="47"/>
      <c r="AC530" s="47"/>
      <c r="AD530" s="47"/>
      <c r="AE530" s="47"/>
      <c r="AF530" s="47"/>
      <c r="AG530" s="47"/>
      <c r="AH530" s="47"/>
    </row>
    <row r="531" spans="1:34" s="26" customFormat="1" ht="76.5" customHeight="1">
      <c r="A531" s="189" t="s">
        <v>1486</v>
      </c>
      <c r="B531" s="183" t="s">
        <v>1231</v>
      </c>
      <c r="C531" s="59" t="s">
        <v>103</v>
      </c>
      <c r="D531" s="67"/>
      <c r="E531" s="66"/>
      <c r="F531" s="66"/>
      <c r="G531" s="240" t="s">
        <v>2470</v>
      </c>
      <c r="H531" s="202" t="s">
        <v>1232</v>
      </c>
      <c r="I531" s="47" t="s">
        <v>2414</v>
      </c>
      <c r="J531" s="47" t="s">
        <v>2415</v>
      </c>
      <c r="K531" s="47" t="s">
        <v>2402</v>
      </c>
      <c r="L531" s="47" t="s">
        <v>2403</v>
      </c>
      <c r="M531" s="154" t="s">
        <v>2171</v>
      </c>
      <c r="N531" s="46">
        <f>COUNTIF(Table48[[#This Row],[CMMI Comprehensive Primary Care Plus (CPC+)
Version Date: CY 2017 ]:[CMS Merit-based Incentive Payment System (MIPS) - General Practice/Family Medicine, Internal Medicine, and Pediatrics
Version Date: CY 2017 ]],"*yes*")</f>
        <v>0</v>
      </c>
      <c r="O531" s="47"/>
      <c r="P531" s="47"/>
      <c r="Q531" s="47"/>
      <c r="R531" s="47"/>
      <c r="S531" s="47"/>
      <c r="T531" s="47"/>
      <c r="U531" s="47"/>
      <c r="V531" s="47"/>
      <c r="W531" s="47"/>
      <c r="X531" s="47"/>
      <c r="Y531" s="47"/>
      <c r="Z531" s="47"/>
      <c r="AA531" s="47"/>
      <c r="AB531" s="47"/>
      <c r="AC531" s="47"/>
      <c r="AD531" s="47"/>
      <c r="AE531" s="47"/>
      <c r="AF531" s="47"/>
      <c r="AG531" s="47"/>
      <c r="AH531" s="47"/>
    </row>
    <row r="532" spans="1:34" s="26" customFormat="1" ht="76.5" customHeight="1">
      <c r="A532" s="189" t="s">
        <v>1487</v>
      </c>
      <c r="B532" s="183" t="s">
        <v>1233</v>
      </c>
      <c r="C532" s="59" t="s">
        <v>103</v>
      </c>
      <c r="D532" s="67"/>
      <c r="E532" s="66"/>
      <c r="F532" s="66"/>
      <c r="G532" s="240" t="s">
        <v>2470</v>
      </c>
      <c r="H532" s="202" t="s">
        <v>1234</v>
      </c>
      <c r="I532" s="47" t="s">
        <v>2414</v>
      </c>
      <c r="J532" s="47" t="s">
        <v>2415</v>
      </c>
      <c r="K532" s="47" t="s">
        <v>2402</v>
      </c>
      <c r="L532" s="47" t="s">
        <v>2403</v>
      </c>
      <c r="M532" s="154" t="s">
        <v>2171</v>
      </c>
      <c r="N532" s="46">
        <f>COUNTIF(Table48[[#This Row],[CMMI Comprehensive Primary Care Plus (CPC+)
Version Date: CY 2017 ]:[CMS Merit-based Incentive Payment System (MIPS) - General Practice/Family Medicine, Internal Medicine, and Pediatrics
Version Date: CY 2017 ]],"*yes*")</f>
        <v>0</v>
      </c>
      <c r="O532" s="47"/>
      <c r="P532" s="47"/>
      <c r="Q532" s="47"/>
      <c r="R532" s="47"/>
      <c r="S532" s="47"/>
      <c r="T532" s="47"/>
      <c r="U532" s="47"/>
      <c r="V532" s="47"/>
      <c r="W532" s="47"/>
      <c r="X532" s="47"/>
      <c r="Y532" s="47"/>
      <c r="Z532" s="47"/>
      <c r="AA532" s="47"/>
      <c r="AB532" s="47"/>
      <c r="AC532" s="47"/>
      <c r="AD532" s="47"/>
      <c r="AE532" s="47"/>
      <c r="AF532" s="47"/>
      <c r="AG532" s="47"/>
      <c r="AH532" s="47"/>
    </row>
    <row r="533" spans="1:34" s="26" customFormat="1" ht="76.5" customHeight="1">
      <c r="A533" s="189" t="s">
        <v>1488</v>
      </c>
      <c r="B533" s="183" t="s">
        <v>2034</v>
      </c>
      <c r="C533" s="59" t="s">
        <v>103</v>
      </c>
      <c r="D533" s="67"/>
      <c r="E533" s="66"/>
      <c r="F533" s="66"/>
      <c r="G533" s="240" t="s">
        <v>2022</v>
      </c>
      <c r="H533" s="202" t="s">
        <v>2526</v>
      </c>
      <c r="I533" s="47" t="s">
        <v>2398</v>
      </c>
      <c r="J533" s="47" t="s">
        <v>2395</v>
      </c>
      <c r="K533" s="47" t="s">
        <v>2396</v>
      </c>
      <c r="L533" s="47" t="s">
        <v>2403</v>
      </c>
      <c r="M533" s="154" t="s">
        <v>2171</v>
      </c>
      <c r="N533" s="46">
        <f>COUNTIF(Table48[[#This Row],[CMMI Comprehensive Primary Care Plus (CPC+)
Version Date: CY 2017 ]:[CMS Merit-based Incentive Payment System (MIPS) - General Practice/Family Medicine, Internal Medicine, and Pediatrics
Version Date: CY 2017 ]],"*yes*")</f>
        <v>0</v>
      </c>
      <c r="O533" s="47"/>
      <c r="P533" s="47"/>
      <c r="Q533" s="47"/>
      <c r="R533" s="47"/>
      <c r="S533" s="47"/>
      <c r="T533" s="47"/>
      <c r="U533" s="47"/>
      <c r="V533" s="47"/>
      <c r="W533" s="47"/>
      <c r="X533" s="47"/>
      <c r="Y533" s="47"/>
      <c r="Z533" s="47"/>
      <c r="AA533" s="47"/>
      <c r="AB533" s="47"/>
      <c r="AC533" s="47"/>
      <c r="AD533" s="47"/>
      <c r="AE533" s="47"/>
      <c r="AF533" s="47"/>
      <c r="AG533" s="47"/>
      <c r="AH533" s="47"/>
    </row>
    <row r="534" spans="1:34" s="26" customFormat="1" ht="76.5" customHeight="1">
      <c r="A534" s="189" t="s">
        <v>2271</v>
      </c>
      <c r="B534" s="183" t="s">
        <v>2092</v>
      </c>
      <c r="C534" s="59" t="s">
        <v>103</v>
      </c>
      <c r="D534" s="67"/>
      <c r="E534" s="61"/>
      <c r="F534" s="61"/>
      <c r="G534" s="240" t="s">
        <v>2437</v>
      </c>
      <c r="H534" s="202" t="s">
        <v>2600</v>
      </c>
      <c r="I534" s="47" t="s">
        <v>2430</v>
      </c>
      <c r="J534" s="47" t="s">
        <v>2407</v>
      </c>
      <c r="K534" s="47" t="s">
        <v>2402</v>
      </c>
      <c r="L534" s="47" t="s">
        <v>2441</v>
      </c>
      <c r="M534" s="47" t="s">
        <v>430</v>
      </c>
      <c r="N534" s="46">
        <f>COUNTIF(Table48[[#This Row],[CMMI Comprehensive Primary Care Plus (CPC+)
Version Date: CY 2017 ]:[CMS Merit-based Incentive Payment System (MIPS) - General Practice/Family Medicine, Internal Medicine, and Pediatrics
Version Date: CY 2017 ]],"*yes*")</f>
        <v>0</v>
      </c>
      <c r="O534" s="47"/>
      <c r="P534" s="47"/>
      <c r="Q534" s="47"/>
      <c r="R534" s="47"/>
      <c r="S534" s="47"/>
      <c r="T534" s="47"/>
      <c r="U534" s="47"/>
      <c r="V534" s="47"/>
      <c r="W534" s="47"/>
      <c r="X534" s="47"/>
      <c r="Y534" s="47"/>
      <c r="Z534" s="47"/>
      <c r="AA534" s="47"/>
      <c r="AB534" s="47"/>
      <c r="AC534" s="47"/>
      <c r="AD534" s="47" t="s">
        <v>1</v>
      </c>
      <c r="AE534" s="47"/>
      <c r="AF534" s="47"/>
      <c r="AG534" s="47"/>
      <c r="AH534" s="47"/>
    </row>
    <row r="535" spans="1:34" s="26" customFormat="1" ht="76.5" customHeight="1">
      <c r="A535" s="189" t="s">
        <v>1489</v>
      </c>
      <c r="B535" s="183" t="s">
        <v>1235</v>
      </c>
      <c r="C535" s="59" t="s">
        <v>103</v>
      </c>
      <c r="D535" s="67"/>
      <c r="E535" s="66"/>
      <c r="F535" s="66"/>
      <c r="G535" s="240" t="s">
        <v>2494</v>
      </c>
      <c r="H535" s="202" t="s">
        <v>1236</v>
      </c>
      <c r="I535" s="47" t="s">
        <v>2412</v>
      </c>
      <c r="J535" s="47" t="s">
        <v>2401</v>
      </c>
      <c r="K535" s="47" t="s">
        <v>2402</v>
      </c>
      <c r="L535" s="47" t="s">
        <v>2403</v>
      </c>
      <c r="M535" s="154" t="s">
        <v>2171</v>
      </c>
      <c r="N535" s="46">
        <f>COUNTIF(Table48[[#This Row],[CMMI Comprehensive Primary Care Plus (CPC+)
Version Date: CY 2017 ]:[CMS Merit-based Incentive Payment System (MIPS) - General Practice/Family Medicine, Internal Medicine, and Pediatrics
Version Date: CY 2017 ]],"*yes*")</f>
        <v>0</v>
      </c>
      <c r="O535" s="47"/>
      <c r="P535" s="47"/>
      <c r="Q535" s="47"/>
      <c r="R535" s="47"/>
      <c r="S535" s="47"/>
      <c r="T535" s="47"/>
      <c r="U535" s="47"/>
      <c r="V535" s="47"/>
      <c r="W535" s="47"/>
      <c r="X535" s="47"/>
      <c r="Y535" s="47"/>
      <c r="Z535" s="47"/>
      <c r="AA535" s="47"/>
      <c r="AB535" s="47"/>
      <c r="AC535" s="47"/>
      <c r="AD535" s="47"/>
      <c r="AE535" s="47"/>
      <c r="AF535" s="47"/>
      <c r="AG535" s="47"/>
      <c r="AH535" s="47"/>
    </row>
    <row r="536" spans="1:34" s="26" customFormat="1" ht="76.5" customHeight="1">
      <c r="A536" s="189" t="s">
        <v>1490</v>
      </c>
      <c r="B536" s="183" t="s">
        <v>1237</v>
      </c>
      <c r="C536" s="59" t="s">
        <v>103</v>
      </c>
      <c r="D536" s="67"/>
      <c r="E536" s="66"/>
      <c r="F536" s="66"/>
      <c r="G536" s="240" t="s">
        <v>2494</v>
      </c>
      <c r="H536" s="202" t="s">
        <v>1238</v>
      </c>
      <c r="I536" s="47" t="s">
        <v>2412</v>
      </c>
      <c r="J536" s="47" t="s">
        <v>2401</v>
      </c>
      <c r="K536" s="47" t="s">
        <v>2402</v>
      </c>
      <c r="L536" s="47" t="s">
        <v>2403</v>
      </c>
      <c r="M536" s="154" t="s">
        <v>2171</v>
      </c>
      <c r="N536" s="46">
        <f>COUNTIF(Table48[[#This Row],[CMMI Comprehensive Primary Care Plus (CPC+)
Version Date: CY 2017 ]:[CMS Merit-based Incentive Payment System (MIPS) - General Practice/Family Medicine, Internal Medicine, and Pediatrics
Version Date: CY 2017 ]],"*yes*")</f>
        <v>0</v>
      </c>
      <c r="O536" s="47"/>
      <c r="P536" s="47"/>
      <c r="Q536" s="47"/>
      <c r="R536" s="47"/>
      <c r="S536" s="47"/>
      <c r="T536" s="47"/>
      <c r="U536" s="47"/>
      <c r="V536" s="47"/>
      <c r="W536" s="47"/>
      <c r="X536" s="47"/>
      <c r="Y536" s="47"/>
      <c r="Z536" s="47"/>
      <c r="AA536" s="47"/>
      <c r="AB536" s="47"/>
      <c r="AC536" s="47"/>
      <c r="AD536" s="47"/>
      <c r="AE536" s="47"/>
      <c r="AF536" s="47"/>
      <c r="AG536" s="47"/>
      <c r="AH536" s="47"/>
    </row>
    <row r="537" spans="1:34" s="26" customFormat="1" ht="76.5" customHeight="1">
      <c r="A537" s="189" t="s">
        <v>1491</v>
      </c>
      <c r="B537" s="183" t="s">
        <v>1239</v>
      </c>
      <c r="C537" s="59" t="s">
        <v>103</v>
      </c>
      <c r="D537" s="67"/>
      <c r="E537" s="66"/>
      <c r="F537" s="66"/>
      <c r="G537" s="240" t="s">
        <v>2488</v>
      </c>
      <c r="H537" s="202" t="s">
        <v>1240</v>
      </c>
      <c r="I537" s="47" t="s">
        <v>103</v>
      </c>
      <c r="J537" s="47" t="s">
        <v>2406</v>
      </c>
      <c r="K537" s="47" t="s">
        <v>2396</v>
      </c>
      <c r="L537" s="47" t="s">
        <v>2403</v>
      </c>
      <c r="M537" s="154" t="s">
        <v>2171</v>
      </c>
      <c r="N537" s="46">
        <f>COUNTIF(Table48[[#This Row],[CMMI Comprehensive Primary Care Plus (CPC+)
Version Date: CY 2017 ]:[CMS Merit-based Incentive Payment System (MIPS) - General Practice/Family Medicine, Internal Medicine, and Pediatrics
Version Date: CY 2017 ]],"*yes*")</f>
        <v>0</v>
      </c>
      <c r="O537" s="47"/>
      <c r="P537" s="47"/>
      <c r="Q537" s="47"/>
      <c r="R537" s="47"/>
      <c r="S537" s="47"/>
      <c r="T537" s="47"/>
      <c r="U537" s="47"/>
      <c r="V537" s="47"/>
      <c r="W537" s="47"/>
      <c r="X537" s="47"/>
      <c r="Y537" s="47"/>
      <c r="Z537" s="47"/>
      <c r="AA537" s="47"/>
      <c r="AB537" s="47"/>
      <c r="AC537" s="47"/>
      <c r="AD537" s="47"/>
      <c r="AE537" s="47"/>
      <c r="AF537" s="47"/>
      <c r="AG537" s="47"/>
      <c r="AH537" s="47"/>
    </row>
    <row r="538" spans="1:34" s="26" customFormat="1" ht="76.5" customHeight="1">
      <c r="A538" s="189" t="s">
        <v>1492</v>
      </c>
      <c r="B538" s="183" t="s">
        <v>1241</v>
      </c>
      <c r="C538" s="59" t="s">
        <v>103</v>
      </c>
      <c r="D538" s="67"/>
      <c r="E538" s="66"/>
      <c r="F538" s="66"/>
      <c r="G538" s="240" t="s">
        <v>2488</v>
      </c>
      <c r="H538" s="202" t="s">
        <v>1242</v>
      </c>
      <c r="I538" s="47" t="s">
        <v>103</v>
      </c>
      <c r="J538" s="47" t="s">
        <v>2406</v>
      </c>
      <c r="K538" s="47" t="s">
        <v>2396</v>
      </c>
      <c r="L538" s="47" t="s">
        <v>2403</v>
      </c>
      <c r="M538" s="154" t="s">
        <v>2171</v>
      </c>
      <c r="N538" s="46">
        <f>COUNTIF(Table48[[#This Row],[CMMI Comprehensive Primary Care Plus (CPC+)
Version Date: CY 2017 ]:[CMS Merit-based Incentive Payment System (MIPS) - General Practice/Family Medicine, Internal Medicine, and Pediatrics
Version Date: CY 2017 ]],"*yes*")</f>
        <v>0</v>
      </c>
      <c r="O538" s="47"/>
      <c r="P538" s="47"/>
      <c r="Q538" s="47"/>
      <c r="R538" s="47"/>
      <c r="S538" s="47"/>
      <c r="T538" s="47"/>
      <c r="U538" s="47"/>
      <c r="V538" s="47"/>
      <c r="W538" s="47"/>
      <c r="X538" s="47"/>
      <c r="Y538" s="47"/>
      <c r="Z538" s="47"/>
      <c r="AA538" s="47"/>
      <c r="AB538" s="47"/>
      <c r="AC538" s="47"/>
      <c r="AD538" s="47"/>
      <c r="AE538" s="47"/>
      <c r="AF538" s="47"/>
      <c r="AG538" s="47"/>
      <c r="AH538" s="47"/>
    </row>
    <row r="539" spans="1:34" s="26" customFormat="1" ht="76.5" customHeight="1">
      <c r="A539" s="189" t="s">
        <v>1493</v>
      </c>
      <c r="B539" s="183" t="s">
        <v>1243</v>
      </c>
      <c r="C539" s="59" t="s">
        <v>103</v>
      </c>
      <c r="D539" s="67"/>
      <c r="E539" s="66"/>
      <c r="F539" s="66"/>
      <c r="G539" s="240" t="s">
        <v>2488</v>
      </c>
      <c r="H539" s="202" t="s">
        <v>1244</v>
      </c>
      <c r="I539" s="47" t="s">
        <v>2398</v>
      </c>
      <c r="J539" s="47" t="s">
        <v>2406</v>
      </c>
      <c r="K539" s="47" t="s">
        <v>2396</v>
      </c>
      <c r="L539" s="47" t="s">
        <v>2403</v>
      </c>
      <c r="M539" s="154" t="s">
        <v>2171</v>
      </c>
      <c r="N539" s="46">
        <f>COUNTIF(Table48[[#This Row],[CMMI Comprehensive Primary Care Plus (CPC+)
Version Date: CY 2017 ]:[CMS Merit-based Incentive Payment System (MIPS) - General Practice/Family Medicine, Internal Medicine, and Pediatrics
Version Date: CY 2017 ]],"*yes*")</f>
        <v>0</v>
      </c>
      <c r="O539" s="47"/>
      <c r="P539" s="47"/>
      <c r="Q539" s="47"/>
      <c r="R539" s="47"/>
      <c r="S539" s="47"/>
      <c r="T539" s="47"/>
      <c r="U539" s="47"/>
      <c r="V539" s="47"/>
      <c r="W539" s="47"/>
      <c r="X539" s="47"/>
      <c r="Y539" s="47"/>
      <c r="Z539" s="47"/>
      <c r="AA539" s="47"/>
      <c r="AB539" s="47"/>
      <c r="AC539" s="47"/>
      <c r="AD539" s="47"/>
      <c r="AE539" s="47"/>
      <c r="AF539" s="47"/>
      <c r="AG539" s="47"/>
      <c r="AH539" s="47"/>
    </row>
    <row r="540" spans="1:34" s="26" customFormat="1" ht="76.5" customHeight="1">
      <c r="A540" s="189" t="s">
        <v>1494</v>
      </c>
      <c r="B540" s="183" t="s">
        <v>1245</v>
      </c>
      <c r="C540" s="59" t="s">
        <v>103</v>
      </c>
      <c r="D540" s="67"/>
      <c r="E540" s="66"/>
      <c r="F540" s="66"/>
      <c r="G540" s="240" t="s">
        <v>2058</v>
      </c>
      <c r="H540" s="202" t="s">
        <v>1823</v>
      </c>
      <c r="I540" s="47" t="s">
        <v>2398</v>
      </c>
      <c r="J540" s="47" t="s">
        <v>2407</v>
      </c>
      <c r="K540" s="47" t="s">
        <v>2402</v>
      </c>
      <c r="L540" s="47" t="s">
        <v>2397</v>
      </c>
      <c r="M540" s="47" t="s">
        <v>430</v>
      </c>
      <c r="N540" s="46">
        <f>COUNTIF(Table48[[#This Row],[CMMI Comprehensive Primary Care Plus (CPC+)
Version Date: CY 2017 ]:[CMS Merit-based Incentive Payment System (MIPS) - General Practice/Family Medicine, Internal Medicine, and Pediatrics
Version Date: CY 2017 ]],"*yes*")</f>
        <v>1</v>
      </c>
      <c r="O540" s="47"/>
      <c r="P540" s="47"/>
      <c r="Q540" s="47"/>
      <c r="R540" s="47"/>
      <c r="S540" s="47"/>
      <c r="T540" s="47"/>
      <c r="U540" s="47"/>
      <c r="V540" s="47"/>
      <c r="W540" s="47"/>
      <c r="X540" s="47"/>
      <c r="Y540" s="47"/>
      <c r="Z540" s="227" t="s">
        <v>2455</v>
      </c>
      <c r="AA540" s="47"/>
      <c r="AB540" s="47"/>
      <c r="AC540" s="47"/>
      <c r="AD540" s="47"/>
      <c r="AE540" s="47"/>
      <c r="AF540" s="47"/>
      <c r="AG540" s="47"/>
      <c r="AH540" s="47"/>
    </row>
    <row r="541" spans="1:34" s="26" customFormat="1" ht="76.5" customHeight="1">
      <c r="A541" s="189" t="s">
        <v>1495</v>
      </c>
      <c r="B541" s="183" t="s">
        <v>1246</v>
      </c>
      <c r="C541" s="59" t="s">
        <v>103</v>
      </c>
      <c r="D541" s="67"/>
      <c r="E541" s="66"/>
      <c r="F541" s="66"/>
      <c r="G541" s="240" t="s">
        <v>2478</v>
      </c>
      <c r="H541" s="202" t="s">
        <v>1510</v>
      </c>
      <c r="I541" s="47" t="s">
        <v>2398</v>
      </c>
      <c r="J541" s="47" t="s">
        <v>2401</v>
      </c>
      <c r="K541" s="47" t="s">
        <v>2396</v>
      </c>
      <c r="L541" s="47" t="s">
        <v>2403</v>
      </c>
      <c r="M541" s="154" t="s">
        <v>2171</v>
      </c>
      <c r="N541" s="46">
        <f>COUNTIF(Table48[[#This Row],[CMMI Comprehensive Primary Care Plus (CPC+)
Version Date: CY 2017 ]:[CMS Merit-based Incentive Payment System (MIPS) - General Practice/Family Medicine, Internal Medicine, and Pediatrics
Version Date: CY 2017 ]],"*yes*")</f>
        <v>0</v>
      </c>
      <c r="O541" s="47"/>
      <c r="P541" s="47"/>
      <c r="Q541" s="47"/>
      <c r="R541" s="47"/>
      <c r="S541" s="47"/>
      <c r="T541" s="47"/>
      <c r="U541" s="47"/>
      <c r="V541" s="47"/>
      <c r="W541" s="47"/>
      <c r="X541" s="47"/>
      <c r="Y541" s="47"/>
      <c r="Z541" s="47"/>
      <c r="AA541" s="47"/>
      <c r="AB541" s="47"/>
      <c r="AC541" s="47"/>
      <c r="AD541" s="47"/>
      <c r="AE541" s="47"/>
      <c r="AF541" s="47"/>
      <c r="AG541" s="47"/>
      <c r="AH541" s="47"/>
    </row>
    <row r="542" spans="1:34" s="26" customFormat="1" ht="76.5" customHeight="1">
      <c r="A542" s="189" t="s">
        <v>1496</v>
      </c>
      <c r="B542" s="183" t="s">
        <v>1247</v>
      </c>
      <c r="C542" s="59" t="s">
        <v>103</v>
      </c>
      <c r="D542" s="67"/>
      <c r="E542" s="66"/>
      <c r="F542" s="66"/>
      <c r="G542" s="240" t="s">
        <v>2022</v>
      </c>
      <c r="H542" s="202" t="s">
        <v>1248</v>
      </c>
      <c r="I542" s="47" t="s">
        <v>2405</v>
      </c>
      <c r="J542" s="47" t="s">
        <v>2395</v>
      </c>
      <c r="K542" s="47" t="s">
        <v>2396</v>
      </c>
      <c r="L542" s="47" t="s">
        <v>2403</v>
      </c>
      <c r="M542" s="154" t="s">
        <v>2171</v>
      </c>
      <c r="N542" s="46">
        <f>COUNTIF(Table48[[#This Row],[CMMI Comprehensive Primary Care Plus (CPC+)
Version Date: CY 2017 ]:[CMS Merit-based Incentive Payment System (MIPS) - General Practice/Family Medicine, Internal Medicine, and Pediatrics
Version Date: CY 2017 ]],"*yes*")</f>
        <v>1</v>
      </c>
      <c r="O542" s="47"/>
      <c r="P542" s="47"/>
      <c r="Q542" s="47"/>
      <c r="R542" s="47"/>
      <c r="S542" s="47"/>
      <c r="T542" s="47"/>
      <c r="U542" s="47"/>
      <c r="V542" s="47"/>
      <c r="W542" s="47"/>
      <c r="X542" s="47"/>
      <c r="Y542" s="47"/>
      <c r="Z542" s="227" t="s">
        <v>2458</v>
      </c>
      <c r="AA542" s="47"/>
      <c r="AB542" s="47"/>
      <c r="AC542" s="47"/>
      <c r="AD542" s="47"/>
      <c r="AE542" s="47"/>
      <c r="AF542" s="47"/>
      <c r="AG542" s="47"/>
      <c r="AH542" s="47"/>
    </row>
    <row r="543" spans="1:34" s="26" customFormat="1" ht="76.5" customHeight="1">
      <c r="A543" s="189" t="s">
        <v>1497</v>
      </c>
      <c r="B543" s="183" t="s">
        <v>2035</v>
      </c>
      <c r="C543" s="59" t="s">
        <v>103</v>
      </c>
      <c r="D543" s="67"/>
      <c r="E543" s="66"/>
      <c r="F543" s="66"/>
      <c r="G543" s="240" t="s">
        <v>2022</v>
      </c>
      <c r="H543" s="202" t="s">
        <v>1249</v>
      </c>
      <c r="I543" s="47" t="s">
        <v>2405</v>
      </c>
      <c r="J543" s="47" t="s">
        <v>2395</v>
      </c>
      <c r="K543" s="47" t="s">
        <v>2396</v>
      </c>
      <c r="L543" s="47" t="s">
        <v>2403</v>
      </c>
      <c r="M543" s="154" t="s">
        <v>5</v>
      </c>
      <c r="N543" s="46">
        <f>COUNTIF(Table48[[#This Row],[CMMI Comprehensive Primary Care Plus (CPC+)
Version Date: CY 2017 ]:[CMS Merit-based Incentive Payment System (MIPS) - General Practice/Family Medicine, Internal Medicine, and Pediatrics
Version Date: CY 2017 ]],"*yes*")</f>
        <v>1</v>
      </c>
      <c r="O543" s="47"/>
      <c r="P543" s="47"/>
      <c r="Q543" s="47"/>
      <c r="R543" s="47"/>
      <c r="S543" s="47"/>
      <c r="T543" s="47"/>
      <c r="U543" s="47"/>
      <c r="V543" s="47"/>
      <c r="W543" s="47"/>
      <c r="X543" s="47"/>
      <c r="Y543" s="47"/>
      <c r="Z543" s="227" t="s">
        <v>2458</v>
      </c>
      <c r="AA543" s="47"/>
      <c r="AB543" s="47"/>
      <c r="AC543" s="47"/>
      <c r="AD543" s="47"/>
      <c r="AE543" s="47"/>
      <c r="AF543" s="47"/>
      <c r="AG543" s="47"/>
      <c r="AH543" s="47"/>
    </row>
    <row r="544" spans="1:34" s="26" customFormat="1" ht="76.5" customHeight="1">
      <c r="A544" s="189" t="s">
        <v>1498</v>
      </c>
      <c r="B544" s="183" t="s">
        <v>1250</v>
      </c>
      <c r="C544" s="59" t="s">
        <v>103</v>
      </c>
      <c r="D544" s="67"/>
      <c r="E544" s="66"/>
      <c r="F544" s="66"/>
      <c r="G544" s="240" t="s">
        <v>2502</v>
      </c>
      <c r="H544" s="202" t="s">
        <v>1825</v>
      </c>
      <c r="I544" s="47" t="s">
        <v>2405</v>
      </c>
      <c r="J544" s="47" t="s">
        <v>2407</v>
      </c>
      <c r="K544" s="47" t="s">
        <v>2396</v>
      </c>
      <c r="L544" s="47" t="s">
        <v>2397</v>
      </c>
      <c r="M544" s="47" t="s">
        <v>430</v>
      </c>
      <c r="N544" s="46">
        <f>COUNTIF(Table48[[#This Row],[CMMI Comprehensive Primary Care Plus (CPC+)
Version Date: CY 2017 ]:[CMS Merit-based Incentive Payment System (MIPS) - General Practice/Family Medicine, Internal Medicine, and Pediatrics
Version Date: CY 2017 ]],"*yes*")</f>
        <v>1</v>
      </c>
      <c r="O544" s="47"/>
      <c r="P544" s="47"/>
      <c r="Q544" s="47"/>
      <c r="R544" s="47"/>
      <c r="S544" s="47"/>
      <c r="T544" s="47"/>
      <c r="U544" s="47"/>
      <c r="V544" s="47"/>
      <c r="W544" s="47"/>
      <c r="X544" s="47"/>
      <c r="Y544" s="47"/>
      <c r="Z544" s="227" t="s">
        <v>2465</v>
      </c>
      <c r="AA544" s="47"/>
      <c r="AB544" s="47"/>
      <c r="AC544" s="47"/>
      <c r="AD544" s="47"/>
      <c r="AE544" s="47"/>
      <c r="AF544" s="47"/>
      <c r="AG544" s="47"/>
      <c r="AH544" s="47"/>
    </row>
    <row r="545" spans="1:34" s="26" customFormat="1" ht="76.5" customHeight="1">
      <c r="A545" s="229" t="s">
        <v>1513</v>
      </c>
      <c r="B545" s="183" t="s">
        <v>2299</v>
      </c>
      <c r="C545" s="59" t="s">
        <v>103</v>
      </c>
      <c r="D545" s="67"/>
      <c r="E545" s="61" t="s">
        <v>2300</v>
      </c>
      <c r="F545" s="61"/>
      <c r="G545" s="240" t="s">
        <v>2502</v>
      </c>
      <c r="H545" s="202" t="s">
        <v>2301</v>
      </c>
      <c r="I545" s="47" t="s">
        <v>2412</v>
      </c>
      <c r="J545" s="47" t="s">
        <v>2413</v>
      </c>
      <c r="K545" s="47" t="s">
        <v>2402</v>
      </c>
      <c r="L545" s="47" t="s">
        <v>2441</v>
      </c>
      <c r="M545" s="154" t="s">
        <v>2171</v>
      </c>
      <c r="N545" s="46">
        <f>COUNTIF(Table48[[#This Row],[CMMI Comprehensive Primary Care Plus (CPC+)
Version Date: CY 2017 ]:[CMS Merit-based Incentive Payment System (MIPS) - General Practice/Family Medicine, Internal Medicine, and Pediatrics
Version Date: CY 2017 ]],"*yes*")</f>
        <v>0</v>
      </c>
      <c r="O545" s="47"/>
      <c r="P545" s="47"/>
      <c r="Q545" s="47"/>
      <c r="R545" s="47"/>
      <c r="S545" s="47"/>
      <c r="T545" s="47"/>
      <c r="U545" s="47"/>
      <c r="V545" s="47"/>
      <c r="W545" s="47"/>
      <c r="X545" s="47"/>
      <c r="Y545" s="47"/>
      <c r="Z545" s="47"/>
      <c r="AA545" s="47"/>
      <c r="AB545" s="47"/>
      <c r="AC545" s="47"/>
      <c r="AD545" s="47"/>
      <c r="AE545" s="47"/>
      <c r="AF545" s="47"/>
      <c r="AG545" s="47"/>
      <c r="AH545" s="47"/>
    </row>
    <row r="546" spans="1:34" s="26" customFormat="1" ht="76.5" customHeight="1">
      <c r="A546" s="189" t="s">
        <v>1526</v>
      </c>
      <c r="B546" s="183" t="s">
        <v>1525</v>
      </c>
      <c r="C546" s="59" t="s">
        <v>103</v>
      </c>
      <c r="D546" s="67"/>
      <c r="E546" s="66"/>
      <c r="F546" s="66"/>
      <c r="G546" s="240" t="s">
        <v>2504</v>
      </c>
      <c r="H546" s="202" t="s">
        <v>2205</v>
      </c>
      <c r="I546" s="47" t="s">
        <v>2430</v>
      </c>
      <c r="J546" s="47" t="s">
        <v>2425</v>
      </c>
      <c r="K546" s="47" t="s">
        <v>2402</v>
      </c>
      <c r="L546" s="47" t="s">
        <v>2403</v>
      </c>
      <c r="M546" s="154" t="s">
        <v>6</v>
      </c>
      <c r="N546" s="46">
        <f>COUNTIF(Table48[[#This Row],[CMMI Comprehensive Primary Care Plus (CPC+)
Version Date: CY 2017 ]:[CMS Merit-based Incentive Payment System (MIPS) - General Practice/Family Medicine, Internal Medicine, and Pediatrics
Version Date: CY 2017 ]],"*yes*")</f>
        <v>0</v>
      </c>
      <c r="O546" s="47"/>
      <c r="P546" s="47"/>
      <c r="Q546" s="47"/>
      <c r="R546" s="47"/>
      <c r="S546" s="47"/>
      <c r="T546" s="47"/>
      <c r="U546" s="47"/>
      <c r="V546" s="47"/>
      <c r="W546" s="47"/>
      <c r="X546" s="47"/>
      <c r="Y546" s="47"/>
      <c r="Z546" s="47"/>
      <c r="AA546" s="47"/>
      <c r="AB546" s="47"/>
      <c r="AC546" s="47"/>
      <c r="AD546" s="47"/>
      <c r="AE546" s="47"/>
      <c r="AF546" s="47"/>
      <c r="AG546" s="47"/>
      <c r="AH546" s="47" t="s">
        <v>1</v>
      </c>
    </row>
    <row r="547" spans="1:34" s="26" customFormat="1" ht="76.5" customHeight="1">
      <c r="A547" s="189" t="s">
        <v>1527</v>
      </c>
      <c r="B547" s="183" t="s">
        <v>2744</v>
      </c>
      <c r="C547" s="59" t="s">
        <v>103</v>
      </c>
      <c r="D547" s="67"/>
      <c r="E547" s="66"/>
      <c r="F547" s="66"/>
      <c r="G547" s="240" t="s">
        <v>2483</v>
      </c>
      <c r="H547" s="202" t="s">
        <v>2833</v>
      </c>
      <c r="I547" s="47" t="s">
        <v>2430</v>
      </c>
      <c r="J547" s="47" t="s">
        <v>2407</v>
      </c>
      <c r="K547" s="47" t="s">
        <v>2402</v>
      </c>
      <c r="L547" s="47" t="s">
        <v>2403</v>
      </c>
      <c r="M547" s="154" t="s">
        <v>6</v>
      </c>
      <c r="N547" s="46">
        <f>COUNTIF(Table48[[#This Row],[CMMI Comprehensive Primary Care Plus (CPC+)
Version Date: CY 2017 ]:[CMS Merit-based Incentive Payment System (MIPS) - General Practice/Family Medicine, Internal Medicine, and Pediatrics
Version Date: CY 2017 ]],"*yes*")</f>
        <v>0</v>
      </c>
      <c r="O547" s="47"/>
      <c r="P547" s="47"/>
      <c r="Q547" s="47"/>
      <c r="R547" s="47"/>
      <c r="S547" s="47"/>
      <c r="T547" s="47"/>
      <c r="U547" s="47"/>
      <c r="V547" s="47"/>
      <c r="W547" s="47"/>
      <c r="X547" s="47"/>
      <c r="Y547" s="47"/>
      <c r="Z547" s="47"/>
      <c r="AA547" s="47"/>
      <c r="AB547" s="47"/>
      <c r="AC547" s="47"/>
      <c r="AD547" s="47"/>
      <c r="AE547" s="47"/>
      <c r="AF547" s="47"/>
      <c r="AG547" s="47"/>
      <c r="AH547" s="47" t="s">
        <v>1</v>
      </c>
    </row>
    <row r="548" spans="1:34" s="26" customFormat="1" ht="76.5" customHeight="1">
      <c r="A548" s="189" t="s">
        <v>1528</v>
      </c>
      <c r="B548" s="183" t="s">
        <v>2745</v>
      </c>
      <c r="C548" s="59" t="s">
        <v>103</v>
      </c>
      <c r="D548" s="67"/>
      <c r="E548" s="66"/>
      <c r="F548" s="66"/>
      <c r="G548" s="240" t="s">
        <v>2483</v>
      </c>
      <c r="H548" s="202" t="s">
        <v>2834</v>
      </c>
      <c r="I548" s="47" t="s">
        <v>2430</v>
      </c>
      <c r="J548" s="47" t="s">
        <v>2411</v>
      </c>
      <c r="K548" s="47" t="s">
        <v>2402</v>
      </c>
      <c r="L548" s="47" t="s">
        <v>2403</v>
      </c>
      <c r="M548" s="154" t="s">
        <v>6</v>
      </c>
      <c r="N548" s="46">
        <f>COUNTIF(Table48[[#This Row],[CMMI Comprehensive Primary Care Plus (CPC+)
Version Date: CY 2017 ]:[CMS Merit-based Incentive Payment System (MIPS) - General Practice/Family Medicine, Internal Medicine, and Pediatrics
Version Date: CY 2017 ]],"*yes*")</f>
        <v>0</v>
      </c>
      <c r="O548" s="47"/>
      <c r="P548" s="47"/>
      <c r="Q548" s="47"/>
      <c r="R548" s="47"/>
      <c r="S548" s="47"/>
      <c r="T548" s="47"/>
      <c r="U548" s="47"/>
      <c r="V548" s="47"/>
      <c r="W548" s="47"/>
      <c r="X548" s="47"/>
      <c r="Y548" s="47"/>
      <c r="Z548" s="47"/>
      <c r="AA548" s="47"/>
      <c r="AB548" s="47"/>
      <c r="AC548" s="47"/>
      <c r="AD548" s="47"/>
      <c r="AE548" s="47"/>
      <c r="AF548" s="47"/>
      <c r="AG548" s="47"/>
      <c r="AH548" s="47" t="s">
        <v>1</v>
      </c>
    </row>
    <row r="549" spans="1:34" s="26" customFormat="1" ht="76.5" customHeight="1">
      <c r="A549" s="189" t="s">
        <v>1529</v>
      </c>
      <c r="B549" s="183" t="s">
        <v>1531</v>
      </c>
      <c r="C549" s="59" t="s">
        <v>103</v>
      </c>
      <c r="D549" s="67"/>
      <c r="E549" s="66"/>
      <c r="F549" s="66"/>
      <c r="G549" s="223" t="s">
        <v>2230</v>
      </c>
      <c r="H549" s="202" t="s">
        <v>2206</v>
      </c>
      <c r="I549" s="47" t="s">
        <v>2430</v>
      </c>
      <c r="J549" s="47" t="s">
        <v>2413</v>
      </c>
      <c r="K549" s="47" t="s">
        <v>2402</v>
      </c>
      <c r="L549" s="47" t="s">
        <v>2403</v>
      </c>
      <c r="M549" s="154" t="s">
        <v>5</v>
      </c>
      <c r="N549" s="46">
        <f>COUNTIF(Table48[[#This Row],[CMMI Comprehensive Primary Care Plus (CPC+)
Version Date: CY 2017 ]:[CMS Merit-based Incentive Payment System (MIPS) - General Practice/Family Medicine, Internal Medicine, and Pediatrics
Version Date: CY 2017 ]],"*yes*")</f>
        <v>0</v>
      </c>
      <c r="O549" s="47"/>
      <c r="P549" s="47"/>
      <c r="Q549" s="47"/>
      <c r="R549" s="47"/>
      <c r="S549" s="47"/>
      <c r="T549" s="47"/>
      <c r="U549" s="47"/>
      <c r="V549" s="47"/>
      <c r="W549" s="47"/>
      <c r="X549" s="47"/>
      <c r="Y549" s="47"/>
      <c r="Z549" s="47"/>
      <c r="AA549" s="47"/>
      <c r="AB549" s="47"/>
      <c r="AC549" s="47"/>
      <c r="AD549" s="47"/>
      <c r="AE549" s="47"/>
      <c r="AF549" s="47" t="s">
        <v>2278</v>
      </c>
      <c r="AG549" s="47"/>
      <c r="AH549" s="47" t="s">
        <v>1</v>
      </c>
    </row>
    <row r="550" spans="1:34" s="26" customFormat="1" ht="76.5" customHeight="1">
      <c r="A550" s="189" t="s">
        <v>1536</v>
      </c>
      <c r="B550" s="183" t="s">
        <v>1535</v>
      </c>
      <c r="C550" s="59" t="s">
        <v>103</v>
      </c>
      <c r="D550" s="67"/>
      <c r="E550" s="66"/>
      <c r="F550" s="66"/>
      <c r="G550" s="240" t="s">
        <v>2478</v>
      </c>
      <c r="H550" s="202" t="s">
        <v>2207</v>
      </c>
      <c r="I550" s="47" t="s">
        <v>2398</v>
      </c>
      <c r="J550" s="47" t="s">
        <v>2401</v>
      </c>
      <c r="K550" s="47" t="s">
        <v>2396</v>
      </c>
      <c r="L550" s="47" t="s">
        <v>2403</v>
      </c>
      <c r="M550" s="154" t="s">
        <v>5</v>
      </c>
      <c r="N550" s="46">
        <f>COUNTIF(Table48[[#This Row],[CMMI Comprehensive Primary Care Plus (CPC+)
Version Date: CY 2017 ]:[CMS Merit-based Incentive Payment System (MIPS) - General Practice/Family Medicine, Internal Medicine, and Pediatrics
Version Date: CY 2017 ]],"*yes*")</f>
        <v>0</v>
      </c>
      <c r="O550" s="47"/>
      <c r="P550" s="47"/>
      <c r="Q550" s="47"/>
      <c r="R550" s="47"/>
      <c r="S550" s="47"/>
      <c r="T550" s="47"/>
      <c r="U550" s="47"/>
      <c r="V550" s="47"/>
      <c r="W550" s="47"/>
      <c r="X550" s="47"/>
      <c r="Y550" s="47"/>
      <c r="Z550" s="47"/>
      <c r="AA550" s="47"/>
      <c r="AB550" s="47"/>
      <c r="AC550" s="47"/>
      <c r="AD550" s="47"/>
      <c r="AE550" s="47"/>
      <c r="AF550" s="47"/>
      <c r="AG550" s="47"/>
      <c r="AH550" s="47"/>
    </row>
    <row r="551" spans="1:34" s="26" customFormat="1" ht="76.5" customHeight="1">
      <c r="A551" s="189" t="s">
        <v>1537</v>
      </c>
      <c r="B551" s="183" t="s">
        <v>1540</v>
      </c>
      <c r="C551" s="59" t="s">
        <v>103</v>
      </c>
      <c r="D551" s="67"/>
      <c r="E551" s="66"/>
      <c r="F551" s="66"/>
      <c r="G551" s="223" t="s">
        <v>2231</v>
      </c>
      <c r="H551" s="202" t="s">
        <v>2208</v>
      </c>
      <c r="I551" s="227" t="s">
        <v>2461</v>
      </c>
      <c r="J551" s="47" t="s">
        <v>103</v>
      </c>
      <c r="K551" s="47" t="s">
        <v>2396</v>
      </c>
      <c r="L551" s="47" t="s">
        <v>2441</v>
      </c>
      <c r="M551" s="154" t="s">
        <v>5</v>
      </c>
      <c r="N551" s="46">
        <f>COUNTIF(Table48[[#This Row],[CMMI Comprehensive Primary Care Plus (CPC+)
Version Date: CY 2017 ]:[CMS Merit-based Incentive Payment System (MIPS) - General Practice/Family Medicine, Internal Medicine, and Pediatrics
Version Date: CY 2017 ]],"*yes*")</f>
        <v>0</v>
      </c>
      <c r="O551" s="47"/>
      <c r="P551" s="47"/>
      <c r="Q551" s="47"/>
      <c r="R551" s="47"/>
      <c r="S551" s="47"/>
      <c r="T551" s="47"/>
      <c r="U551" s="47"/>
      <c r="V551" s="47"/>
      <c r="W551" s="47"/>
      <c r="X551" s="47"/>
      <c r="Y551" s="47"/>
      <c r="Z551" s="47"/>
      <c r="AA551" s="47"/>
      <c r="AB551" s="47"/>
      <c r="AC551" s="47"/>
      <c r="AD551" s="47"/>
      <c r="AE551" s="47"/>
      <c r="AF551" s="47"/>
      <c r="AG551" s="47"/>
      <c r="AH551" s="47" t="s">
        <v>1</v>
      </c>
    </row>
    <row r="552" spans="1:34" s="26" customFormat="1" ht="76.5" customHeight="1">
      <c r="A552" s="189" t="s">
        <v>1538</v>
      </c>
      <c r="B552" s="183" t="s">
        <v>1542</v>
      </c>
      <c r="C552" s="59" t="s">
        <v>103</v>
      </c>
      <c r="D552" s="67"/>
      <c r="E552" s="66"/>
      <c r="F552" s="66"/>
      <c r="G552" s="223" t="s">
        <v>1541</v>
      </c>
      <c r="H552" s="202" t="s">
        <v>2209</v>
      </c>
      <c r="I552" s="47" t="s">
        <v>2430</v>
      </c>
      <c r="J552" s="47" t="s">
        <v>2417</v>
      </c>
      <c r="K552" s="47" t="s">
        <v>2402</v>
      </c>
      <c r="L552" s="47" t="s">
        <v>2441</v>
      </c>
      <c r="M552" s="154" t="s">
        <v>5</v>
      </c>
      <c r="N552" s="46">
        <f>COUNTIF(Table48[[#This Row],[CMMI Comprehensive Primary Care Plus (CPC+)
Version Date: CY 2017 ]:[CMS Merit-based Incentive Payment System (MIPS) - General Practice/Family Medicine, Internal Medicine, and Pediatrics
Version Date: CY 2017 ]],"*yes*")</f>
        <v>0</v>
      </c>
      <c r="O552" s="47"/>
      <c r="P552" s="47"/>
      <c r="Q552" s="47"/>
      <c r="R552" s="47"/>
      <c r="S552" s="47"/>
      <c r="T552" s="47"/>
      <c r="U552" s="47"/>
      <c r="V552" s="47"/>
      <c r="W552" s="47"/>
      <c r="X552" s="47"/>
      <c r="Y552" s="47"/>
      <c r="Z552" s="47"/>
      <c r="AA552" s="47"/>
      <c r="AB552" s="47"/>
      <c r="AC552" s="47"/>
      <c r="AD552" s="47"/>
      <c r="AE552" s="47"/>
      <c r="AF552" s="47"/>
      <c r="AG552" s="47"/>
      <c r="AH552" s="47" t="s">
        <v>1</v>
      </c>
    </row>
    <row r="553" spans="1:34" s="26" customFormat="1" ht="76.5" customHeight="1">
      <c r="A553" s="189" t="s">
        <v>1539</v>
      </c>
      <c r="B553" s="183" t="s">
        <v>2747</v>
      </c>
      <c r="C553" s="59" t="s">
        <v>103</v>
      </c>
      <c r="D553" s="67"/>
      <c r="E553" s="66"/>
      <c r="F553" s="66"/>
      <c r="G553" s="223" t="s">
        <v>2232</v>
      </c>
      <c r="H553" s="202" t="s">
        <v>2657</v>
      </c>
      <c r="I553" s="47" t="s">
        <v>2430</v>
      </c>
      <c r="J553" s="47" t="s">
        <v>2417</v>
      </c>
      <c r="K553" s="47" t="s">
        <v>2402</v>
      </c>
      <c r="L553" s="47" t="s">
        <v>2441</v>
      </c>
      <c r="M553" s="227" t="s">
        <v>430</v>
      </c>
      <c r="N553" s="46">
        <f>COUNTIF(Table48[[#This Row],[CMMI Comprehensive Primary Care Plus (CPC+)
Version Date: CY 2017 ]:[CMS Merit-based Incentive Payment System (MIPS) - General Practice/Family Medicine, Internal Medicine, and Pediatrics
Version Date: CY 2017 ]],"*yes*")</f>
        <v>0</v>
      </c>
      <c r="O553" s="47"/>
      <c r="P553" s="47"/>
      <c r="Q553" s="47"/>
      <c r="R553" s="47"/>
      <c r="S553" s="47"/>
      <c r="T553" s="47"/>
      <c r="U553" s="47"/>
      <c r="V553" s="47"/>
      <c r="W553" s="47"/>
      <c r="X553" s="47"/>
      <c r="Y553" s="47"/>
      <c r="Z553" s="47"/>
      <c r="AA553" s="47"/>
      <c r="AB553" s="47"/>
      <c r="AC553" s="47"/>
      <c r="AD553" s="47"/>
      <c r="AE553" s="47"/>
      <c r="AF553" s="47"/>
      <c r="AG553" s="47"/>
      <c r="AH553" s="47"/>
    </row>
    <row r="554" spans="1:34" s="26" customFormat="1" ht="76.5" customHeight="1">
      <c r="A554" s="189" t="s">
        <v>1560</v>
      </c>
      <c r="B554" s="183" t="s">
        <v>1564</v>
      </c>
      <c r="C554" s="152" t="s">
        <v>103</v>
      </c>
      <c r="D554" s="67"/>
      <c r="E554" s="66"/>
      <c r="F554" s="66"/>
      <c r="G554" s="240" t="s">
        <v>733</v>
      </c>
      <c r="H554" s="202" t="s">
        <v>1834</v>
      </c>
      <c r="I554" s="47" t="s">
        <v>2430</v>
      </c>
      <c r="J554" s="47" t="s">
        <v>2417</v>
      </c>
      <c r="K554" s="47" t="s">
        <v>2402</v>
      </c>
      <c r="L554" s="47" t="s">
        <v>2441</v>
      </c>
      <c r="M554" s="154" t="s">
        <v>5</v>
      </c>
      <c r="N554" s="46">
        <f>COUNTIF(Table48[[#This Row],[CMMI Comprehensive Primary Care Plus (CPC+)
Version Date: CY 2017 ]:[CMS Merit-based Incentive Payment System (MIPS) - General Practice/Family Medicine, Internal Medicine, and Pediatrics
Version Date: CY 2017 ]],"*yes*")</f>
        <v>0</v>
      </c>
      <c r="O554" s="47"/>
      <c r="P554" s="47"/>
      <c r="Q554" s="47"/>
      <c r="R554" s="47"/>
      <c r="S554" s="47"/>
      <c r="T554" s="47"/>
      <c r="U554" s="47"/>
      <c r="V554" s="47"/>
      <c r="W554" s="47"/>
      <c r="X554" s="47"/>
      <c r="Y554" s="47"/>
      <c r="Z554" s="47"/>
      <c r="AA554" s="47"/>
      <c r="AB554" s="47"/>
      <c r="AC554" s="47"/>
      <c r="AD554" s="47"/>
      <c r="AE554" s="47"/>
      <c r="AF554" s="47"/>
      <c r="AG554" s="47"/>
      <c r="AH554" s="47"/>
    </row>
    <row r="555" spans="1:34" s="26" customFormat="1" ht="76.5" customHeight="1">
      <c r="A555" s="189" t="s">
        <v>1561</v>
      </c>
      <c r="B555" s="183" t="s">
        <v>1565</v>
      </c>
      <c r="C555" s="152" t="s">
        <v>103</v>
      </c>
      <c r="D555" s="67"/>
      <c r="E555" s="66"/>
      <c r="F555" s="66"/>
      <c r="G555" s="240" t="s">
        <v>2492</v>
      </c>
      <c r="H555" s="202" t="s">
        <v>2447</v>
      </c>
      <c r="I555" s="47" t="s">
        <v>2412</v>
      </c>
      <c r="J555" s="47" t="s">
        <v>2413</v>
      </c>
      <c r="K555" s="47" t="s">
        <v>2396</v>
      </c>
      <c r="L555" s="47" t="s">
        <v>103</v>
      </c>
      <c r="M555" s="154" t="s">
        <v>6</v>
      </c>
      <c r="N555" s="46">
        <f>COUNTIF(Table48[[#This Row],[CMMI Comprehensive Primary Care Plus (CPC+)
Version Date: CY 2017 ]:[CMS Merit-based Incentive Payment System (MIPS) - General Practice/Family Medicine, Internal Medicine, and Pediatrics
Version Date: CY 2017 ]],"*yes*")</f>
        <v>0</v>
      </c>
      <c r="O555" s="47"/>
      <c r="P555" s="47"/>
      <c r="Q555" s="47"/>
      <c r="R555" s="47"/>
      <c r="S555" s="47"/>
      <c r="T555" s="47"/>
      <c r="U555" s="47"/>
      <c r="V555" s="47"/>
      <c r="W555" s="47"/>
      <c r="X555" s="47"/>
      <c r="Y555" s="47"/>
      <c r="Z555" s="47"/>
      <c r="AA555" s="47"/>
      <c r="AB555" s="47"/>
      <c r="AC555" s="47"/>
      <c r="AD555" s="47"/>
      <c r="AE555" s="47"/>
      <c r="AF555" s="47"/>
      <c r="AG555" s="47"/>
      <c r="AH555" s="47"/>
    </row>
    <row r="556" spans="1:34" s="26" customFormat="1" ht="76.5" customHeight="1">
      <c r="A556" s="189" t="s">
        <v>1594</v>
      </c>
      <c r="B556" s="183" t="s">
        <v>1595</v>
      </c>
      <c r="C556" s="59" t="s">
        <v>103</v>
      </c>
      <c r="D556" s="67"/>
      <c r="E556" s="66"/>
      <c r="F556" s="66"/>
      <c r="G556" s="240" t="s">
        <v>2021</v>
      </c>
      <c r="H556" s="202" t="s">
        <v>2658</v>
      </c>
      <c r="I556" s="227" t="s">
        <v>2461</v>
      </c>
      <c r="J556" s="47" t="s">
        <v>2413</v>
      </c>
      <c r="K556" s="47" t="s">
        <v>2396</v>
      </c>
      <c r="L556" s="47" t="s">
        <v>2408</v>
      </c>
      <c r="M556" s="154" t="s">
        <v>430</v>
      </c>
      <c r="N556" s="46">
        <f>COUNTIF(Table48[[#This Row],[CMMI Comprehensive Primary Care Plus (CPC+)
Version Date: CY 2017 ]:[CMS Merit-based Incentive Payment System (MIPS) - General Practice/Family Medicine, Internal Medicine, and Pediatrics
Version Date: CY 2017 ]],"*yes*")</f>
        <v>1</v>
      </c>
      <c r="O556" s="47"/>
      <c r="P556" s="47"/>
      <c r="Q556" s="47"/>
      <c r="R556" s="47"/>
      <c r="S556" s="47"/>
      <c r="T556" s="47"/>
      <c r="U556" s="47"/>
      <c r="V556" s="47"/>
      <c r="W556" s="47"/>
      <c r="X556" s="47" t="s">
        <v>2905</v>
      </c>
      <c r="Y556" s="47"/>
      <c r="Z556" s="47"/>
      <c r="AA556" s="47"/>
      <c r="AB556" s="47"/>
      <c r="AC556" s="47"/>
      <c r="AD556" s="47"/>
      <c r="AE556" s="47"/>
      <c r="AF556" s="47"/>
      <c r="AG556" s="47"/>
      <c r="AH556" s="47"/>
    </row>
    <row r="557" spans="1:34" s="26" customFormat="1" ht="76.5" customHeight="1">
      <c r="A557" s="189" t="s">
        <v>1607</v>
      </c>
      <c r="B557" s="183" t="s">
        <v>1614</v>
      </c>
      <c r="C557" s="190" t="s">
        <v>103</v>
      </c>
      <c r="D557" s="67"/>
      <c r="E557" s="66"/>
      <c r="F557" s="66"/>
      <c r="G557" s="240" t="s">
        <v>2498</v>
      </c>
      <c r="H557" s="202" t="s">
        <v>1615</v>
      </c>
      <c r="I557" s="47" t="s">
        <v>2467</v>
      </c>
      <c r="J557" s="47" t="s">
        <v>103</v>
      </c>
      <c r="K557" s="47" t="s">
        <v>2396</v>
      </c>
      <c r="L557" s="47" t="s">
        <v>103</v>
      </c>
      <c r="M557" s="154" t="s">
        <v>2592</v>
      </c>
      <c r="N557" s="46">
        <f>COUNTIF(Table48[[#This Row],[CMMI Comprehensive Primary Care Plus (CPC+)
Version Date: CY 2017 ]:[CMS Merit-based Incentive Payment System (MIPS) - General Practice/Family Medicine, Internal Medicine, and Pediatrics
Version Date: CY 2017 ]],"*yes*")</f>
        <v>0</v>
      </c>
      <c r="O557" s="47"/>
      <c r="P557" s="47"/>
      <c r="Q557" s="47"/>
      <c r="R557" s="47"/>
      <c r="S557" s="47"/>
      <c r="T557" s="47"/>
      <c r="U557" s="47"/>
      <c r="V557" s="47"/>
      <c r="W557" s="47"/>
      <c r="X557" s="47"/>
      <c r="Y557" s="47"/>
      <c r="Z557" s="47"/>
      <c r="AA557" s="47"/>
      <c r="AB557" s="47"/>
      <c r="AC557" s="47"/>
      <c r="AD557" s="47"/>
      <c r="AE557" s="47"/>
      <c r="AF557" s="47"/>
      <c r="AG557" s="47"/>
      <c r="AH557" s="47"/>
    </row>
    <row r="558" spans="1:34" s="26" customFormat="1" ht="76.5" customHeight="1">
      <c r="A558" s="189" t="s">
        <v>1631</v>
      </c>
      <c r="B558" s="230" t="s">
        <v>2575</v>
      </c>
      <c r="C558" s="239" t="s">
        <v>103</v>
      </c>
      <c r="D558" s="67"/>
      <c r="E558" s="66"/>
      <c r="F558" s="66"/>
      <c r="G558" s="240" t="s">
        <v>2579</v>
      </c>
      <c r="H558" s="231" t="s">
        <v>2604</v>
      </c>
      <c r="I558" s="227" t="s">
        <v>103</v>
      </c>
      <c r="J558" s="227" t="s">
        <v>2411</v>
      </c>
      <c r="K558" s="227" t="s">
        <v>2402</v>
      </c>
      <c r="L558" s="227" t="s">
        <v>2441</v>
      </c>
      <c r="M558" s="236" t="s">
        <v>6</v>
      </c>
      <c r="N558" s="46">
        <f>COUNTIF(Table48[[#This Row],[CMMI Comprehensive Primary Care Plus (CPC+)
Version Date: CY 2017 ]:[CMS Merit-based Incentive Payment System (MIPS) - General Practice/Family Medicine, Internal Medicine, and Pediatrics
Version Date: CY 2017 ]],"*yes*")</f>
        <v>0</v>
      </c>
      <c r="O558" s="47"/>
      <c r="P558" s="47"/>
      <c r="Q558" s="47"/>
      <c r="R558" s="47"/>
      <c r="S558" s="47"/>
      <c r="T558" s="47"/>
      <c r="U558" s="47"/>
      <c r="V558" s="47"/>
      <c r="W558" s="47"/>
      <c r="X558" s="47"/>
      <c r="Y558" s="47"/>
      <c r="Z558" s="47"/>
      <c r="AA558" s="47"/>
      <c r="AB558" s="47"/>
      <c r="AC558" s="47"/>
      <c r="AD558" s="47"/>
      <c r="AE558" s="47"/>
      <c r="AF558" s="47" t="s">
        <v>2278</v>
      </c>
      <c r="AG558" s="47"/>
      <c r="AH558" s="47"/>
    </row>
    <row r="559" spans="1:34" s="26" customFormat="1" ht="76.5" customHeight="1">
      <c r="A559" s="189" t="s">
        <v>1632</v>
      </c>
      <c r="B559" s="183" t="s">
        <v>2756</v>
      </c>
      <c r="C559" s="59" t="s">
        <v>103</v>
      </c>
      <c r="D559" s="67"/>
      <c r="E559" s="66"/>
      <c r="F559" s="66"/>
      <c r="G559" s="240" t="s">
        <v>2021</v>
      </c>
      <c r="H559" s="202" t="s">
        <v>2246</v>
      </c>
      <c r="I559" s="47" t="s">
        <v>2405</v>
      </c>
      <c r="J559" s="47" t="s">
        <v>2413</v>
      </c>
      <c r="K559" s="47" t="s">
        <v>2396</v>
      </c>
      <c r="L559" s="47" t="s">
        <v>2403</v>
      </c>
      <c r="M559" s="47" t="s">
        <v>5</v>
      </c>
      <c r="N559" s="46">
        <f>COUNTIF(Table48[[#This Row],[CMMI Comprehensive Primary Care Plus (CPC+)
Version Date: CY 2017 ]:[CMS Merit-based Incentive Payment System (MIPS) - General Practice/Family Medicine, Internal Medicine, and Pediatrics
Version Date: CY 2017 ]],"*yes*")</f>
        <v>1</v>
      </c>
      <c r="O559" s="47"/>
      <c r="P559" s="47"/>
      <c r="Q559" s="47"/>
      <c r="R559" s="47"/>
      <c r="S559" s="47"/>
      <c r="T559" s="47"/>
      <c r="U559" s="47"/>
      <c r="V559" s="47"/>
      <c r="W559" s="47" t="s">
        <v>1</v>
      </c>
      <c r="X559" s="47"/>
      <c r="Y559" s="47"/>
      <c r="Z559" s="47"/>
      <c r="AA559" s="47"/>
      <c r="AB559" s="47"/>
      <c r="AC559" s="47"/>
      <c r="AD559" s="47"/>
      <c r="AE559" s="47"/>
      <c r="AF559" s="47"/>
      <c r="AG559" s="47"/>
      <c r="AH559" s="47"/>
    </row>
    <row r="560" spans="1:34" s="26" customFormat="1" ht="76.5" customHeight="1">
      <c r="A560" s="189" t="s">
        <v>1635</v>
      </c>
      <c r="B560" s="183" t="s">
        <v>2758</v>
      </c>
      <c r="C560" s="59" t="s">
        <v>103</v>
      </c>
      <c r="D560" s="67"/>
      <c r="E560" s="66"/>
      <c r="F560" s="66"/>
      <c r="G560" s="240" t="s">
        <v>2021</v>
      </c>
      <c r="H560" s="202" t="s">
        <v>1636</v>
      </c>
      <c r="I560" s="47" t="s">
        <v>2412</v>
      </c>
      <c r="J560" s="47" t="s">
        <v>2428</v>
      </c>
      <c r="K560" s="47" t="s">
        <v>2402</v>
      </c>
      <c r="L560" s="47" t="s">
        <v>2408</v>
      </c>
      <c r="M560" s="47" t="s">
        <v>5</v>
      </c>
      <c r="N560" s="46">
        <f>COUNTIF(Table48[[#This Row],[CMMI Comprehensive Primary Care Plus (CPC+)
Version Date: CY 2017 ]:[CMS Merit-based Incentive Payment System (MIPS) - General Practice/Family Medicine, Internal Medicine, and Pediatrics
Version Date: CY 2017 ]],"*yes*")</f>
        <v>1</v>
      </c>
      <c r="O560" s="47"/>
      <c r="P560" s="47"/>
      <c r="Q560" s="47"/>
      <c r="R560" s="47"/>
      <c r="S560" s="47"/>
      <c r="T560" s="47"/>
      <c r="U560" s="47"/>
      <c r="V560" s="47"/>
      <c r="W560" s="47" t="s">
        <v>1</v>
      </c>
      <c r="X560" s="47"/>
      <c r="Y560" s="47"/>
      <c r="Z560" s="47"/>
      <c r="AA560" s="47"/>
      <c r="AB560" s="47"/>
      <c r="AC560" s="47"/>
      <c r="AD560" s="47"/>
      <c r="AE560" s="47"/>
      <c r="AF560" s="47"/>
      <c r="AG560" s="47"/>
      <c r="AH560" s="47"/>
    </row>
    <row r="561" spans="1:34" s="26" customFormat="1" ht="76.5" customHeight="1">
      <c r="A561" s="189" t="s">
        <v>1638</v>
      </c>
      <c r="B561" s="183" t="s">
        <v>2759</v>
      </c>
      <c r="C561" s="59" t="s">
        <v>103</v>
      </c>
      <c r="D561" s="67"/>
      <c r="E561" s="66"/>
      <c r="F561" s="66"/>
      <c r="G561" s="240" t="s">
        <v>2021</v>
      </c>
      <c r="H561" s="231" t="s">
        <v>2520</v>
      </c>
      <c r="I561" s="47" t="s">
        <v>2412</v>
      </c>
      <c r="J561" s="47" t="s">
        <v>2428</v>
      </c>
      <c r="K561" s="47" t="s">
        <v>2402</v>
      </c>
      <c r="L561" s="47" t="s">
        <v>2408</v>
      </c>
      <c r="M561" s="47" t="s">
        <v>5</v>
      </c>
      <c r="N561" s="46">
        <f>COUNTIF(Table48[[#This Row],[CMMI Comprehensive Primary Care Plus (CPC+)
Version Date: CY 2017 ]:[CMS Merit-based Incentive Payment System (MIPS) - General Practice/Family Medicine, Internal Medicine, and Pediatrics
Version Date: CY 2017 ]],"*yes*")</f>
        <v>1</v>
      </c>
      <c r="O561" s="47"/>
      <c r="P561" s="47"/>
      <c r="Q561" s="47"/>
      <c r="R561" s="47"/>
      <c r="S561" s="47"/>
      <c r="T561" s="47"/>
      <c r="U561" s="47"/>
      <c r="V561" s="47"/>
      <c r="W561" s="47" t="s">
        <v>1</v>
      </c>
      <c r="X561" s="47"/>
      <c r="Y561" s="47"/>
      <c r="Z561" s="47"/>
      <c r="AA561" s="47"/>
      <c r="AB561" s="47"/>
      <c r="AC561" s="47"/>
      <c r="AD561" s="47"/>
      <c r="AE561" s="47"/>
      <c r="AF561" s="47"/>
      <c r="AG561" s="47"/>
      <c r="AH561" s="47"/>
    </row>
    <row r="562" spans="1:34" s="26" customFormat="1" ht="76.5" customHeight="1">
      <c r="A562" s="189" t="s">
        <v>1640</v>
      </c>
      <c r="B562" s="183" t="s">
        <v>2760</v>
      </c>
      <c r="C562" s="59" t="s">
        <v>103</v>
      </c>
      <c r="D562" s="67"/>
      <c r="E562" s="66"/>
      <c r="F562" s="66"/>
      <c r="G562" s="240" t="s">
        <v>2021</v>
      </c>
      <c r="H562" s="202" t="s">
        <v>1639</v>
      </c>
      <c r="I562" s="47" t="s">
        <v>2405</v>
      </c>
      <c r="J562" s="47" t="s">
        <v>2406</v>
      </c>
      <c r="K562" s="47" t="s">
        <v>2396</v>
      </c>
      <c r="L562" s="47" t="s">
        <v>2403</v>
      </c>
      <c r="M562" s="47" t="s">
        <v>5</v>
      </c>
      <c r="N562" s="46">
        <f>COUNTIF(Table48[[#This Row],[CMMI Comprehensive Primary Care Plus (CPC+)
Version Date: CY 2017 ]:[CMS Merit-based Incentive Payment System (MIPS) - General Practice/Family Medicine, Internal Medicine, and Pediatrics
Version Date: CY 2017 ]],"*yes*")</f>
        <v>1</v>
      </c>
      <c r="O562" s="47"/>
      <c r="P562" s="47"/>
      <c r="Q562" s="47"/>
      <c r="R562" s="47"/>
      <c r="S562" s="47"/>
      <c r="T562" s="47"/>
      <c r="U562" s="47"/>
      <c r="V562" s="47"/>
      <c r="W562" s="47" t="s">
        <v>1</v>
      </c>
      <c r="X562" s="47"/>
      <c r="Y562" s="47"/>
      <c r="Z562" s="47"/>
      <c r="AA562" s="47"/>
      <c r="AB562" s="47"/>
      <c r="AC562" s="47"/>
      <c r="AD562" s="47"/>
      <c r="AE562" s="47"/>
      <c r="AF562" s="47"/>
      <c r="AG562" s="47"/>
      <c r="AH562" s="47"/>
    </row>
    <row r="563" spans="1:34" s="26" customFormat="1" ht="76.5" customHeight="1">
      <c r="A563" s="189" t="s">
        <v>1643</v>
      </c>
      <c r="B563" s="183" t="s">
        <v>2762</v>
      </c>
      <c r="C563" s="59" t="s">
        <v>103</v>
      </c>
      <c r="D563" s="67"/>
      <c r="E563" s="66"/>
      <c r="F563" s="66"/>
      <c r="G563" s="240" t="s">
        <v>2021</v>
      </c>
      <c r="H563" s="202" t="s">
        <v>1642</v>
      </c>
      <c r="I563" s="47" t="s">
        <v>2430</v>
      </c>
      <c r="J563" s="47" t="s">
        <v>103</v>
      </c>
      <c r="K563" s="47" t="s">
        <v>2416</v>
      </c>
      <c r="L563" s="47" t="s">
        <v>2403</v>
      </c>
      <c r="M563" s="47" t="s">
        <v>5</v>
      </c>
      <c r="N563" s="46">
        <f>COUNTIF(Table48[[#This Row],[CMMI Comprehensive Primary Care Plus (CPC+)
Version Date: CY 2017 ]:[CMS Merit-based Incentive Payment System (MIPS) - General Practice/Family Medicine, Internal Medicine, and Pediatrics
Version Date: CY 2017 ]],"*yes*")</f>
        <v>1</v>
      </c>
      <c r="O563" s="47"/>
      <c r="P563" s="47"/>
      <c r="Q563" s="47"/>
      <c r="R563" s="47"/>
      <c r="S563" s="47"/>
      <c r="T563" s="47"/>
      <c r="U563" s="47"/>
      <c r="V563" s="47"/>
      <c r="W563" s="47" t="s">
        <v>1</v>
      </c>
      <c r="X563" s="47"/>
      <c r="Y563" s="47"/>
      <c r="Z563" s="47"/>
      <c r="AA563" s="47"/>
      <c r="AB563" s="47"/>
      <c r="AC563" s="47"/>
      <c r="AD563" s="47"/>
      <c r="AE563" s="47"/>
      <c r="AF563" s="47"/>
      <c r="AG563" s="47"/>
      <c r="AH563" s="47"/>
    </row>
    <row r="564" spans="1:34" s="26" customFormat="1" ht="76.5" customHeight="1">
      <c r="A564" s="189" t="s">
        <v>1654</v>
      </c>
      <c r="B564" s="183" t="s">
        <v>2764</v>
      </c>
      <c r="C564" s="59" t="s">
        <v>103</v>
      </c>
      <c r="D564" s="67"/>
      <c r="E564" s="66" t="s">
        <v>1656</v>
      </c>
      <c r="F564" s="66"/>
      <c r="G564" s="240" t="s">
        <v>2513</v>
      </c>
      <c r="H564" s="231" t="s">
        <v>1655</v>
      </c>
      <c r="I564" s="227" t="s">
        <v>2461</v>
      </c>
      <c r="J564" s="47" t="s">
        <v>2411</v>
      </c>
      <c r="K564" s="47" t="s">
        <v>2396</v>
      </c>
      <c r="L564" s="47" t="s">
        <v>2397</v>
      </c>
      <c r="M564" s="47" t="s">
        <v>5</v>
      </c>
      <c r="N564" s="46">
        <f>COUNTIF(Table48[[#This Row],[CMMI Comprehensive Primary Care Plus (CPC+)
Version Date: CY 2017 ]:[CMS Merit-based Incentive Payment System (MIPS) - General Practice/Family Medicine, Internal Medicine, and Pediatrics
Version Date: CY 2017 ]],"*yes*")</f>
        <v>1</v>
      </c>
      <c r="O564" s="47"/>
      <c r="P564" s="47"/>
      <c r="Q564" s="47" t="s">
        <v>1</v>
      </c>
      <c r="R564" s="47"/>
      <c r="S564" s="47"/>
      <c r="T564" s="47"/>
      <c r="U564" s="47"/>
      <c r="V564" s="47"/>
      <c r="W564" s="47"/>
      <c r="X564" s="47"/>
      <c r="Y564" s="47"/>
      <c r="Z564" s="47"/>
      <c r="AA564" s="47"/>
      <c r="AB564" s="47"/>
      <c r="AC564" s="47"/>
      <c r="AD564" s="47"/>
      <c r="AE564" s="47"/>
      <c r="AF564" s="47"/>
      <c r="AG564" s="47"/>
      <c r="AH564" s="47"/>
    </row>
    <row r="565" spans="1:34" s="26" customFormat="1" ht="76.5" customHeight="1">
      <c r="A565" s="189" t="s">
        <v>1661</v>
      </c>
      <c r="B565" s="183" t="s">
        <v>2453</v>
      </c>
      <c r="C565" s="59" t="s">
        <v>103</v>
      </c>
      <c r="D565" s="67"/>
      <c r="E565" s="66"/>
      <c r="F565" s="66"/>
      <c r="G565" s="240" t="s">
        <v>159</v>
      </c>
      <c r="H565" s="202" t="s">
        <v>2454</v>
      </c>
      <c r="I565" s="47" t="s">
        <v>2430</v>
      </c>
      <c r="J565" s="47" t="s">
        <v>2413</v>
      </c>
      <c r="K565" s="47" t="s">
        <v>2396</v>
      </c>
      <c r="L565" s="47" t="s">
        <v>2441</v>
      </c>
      <c r="M565" s="47" t="s">
        <v>5</v>
      </c>
      <c r="N565" s="46">
        <f>COUNTIF(Table48[[#This Row],[CMMI Comprehensive Primary Care Plus (CPC+)
Version Date: CY 2017 ]:[CMS Merit-based Incentive Payment System (MIPS) - General Practice/Family Medicine, Internal Medicine, and Pediatrics
Version Date: CY 2017 ]],"*yes*")</f>
        <v>1</v>
      </c>
      <c r="O565" s="47"/>
      <c r="P565" s="47"/>
      <c r="Q565" s="47"/>
      <c r="R565" s="47" t="s">
        <v>1</v>
      </c>
      <c r="S565" s="47"/>
      <c r="T565" s="47"/>
      <c r="U565" s="47"/>
      <c r="V565" s="47"/>
      <c r="W565" s="47"/>
      <c r="X565" s="47"/>
      <c r="Y565" s="47"/>
      <c r="Z565" s="47"/>
      <c r="AA565" s="47"/>
      <c r="AB565" s="47"/>
      <c r="AC565" s="47"/>
      <c r="AD565" s="47"/>
      <c r="AE565" s="47"/>
      <c r="AF565" s="47"/>
      <c r="AG565" s="47"/>
      <c r="AH565" s="47"/>
    </row>
    <row r="566" spans="1:34" s="26" customFormat="1" ht="76.5" customHeight="1">
      <c r="A566" s="189" t="s">
        <v>1902</v>
      </c>
      <c r="B566" s="183" t="s">
        <v>1903</v>
      </c>
      <c r="C566" s="59" t="s">
        <v>103</v>
      </c>
      <c r="D566" s="67"/>
      <c r="E566" s="61"/>
      <c r="F566" s="61"/>
      <c r="G566" s="240" t="s">
        <v>2021</v>
      </c>
      <c r="H566" s="202" t="s">
        <v>2377</v>
      </c>
      <c r="I566" s="47" t="s">
        <v>2405</v>
      </c>
      <c r="J566" s="47" t="s">
        <v>2401</v>
      </c>
      <c r="K566" s="47" t="s">
        <v>2396</v>
      </c>
      <c r="L566" s="47" t="s">
        <v>2403</v>
      </c>
      <c r="M566" s="154" t="s">
        <v>2171</v>
      </c>
      <c r="N566" s="46">
        <f>COUNTIF(Table48[[#This Row],[CMMI Comprehensive Primary Care Plus (CPC+)
Version Date: CY 2017 ]:[CMS Merit-based Incentive Payment System (MIPS) - General Practice/Family Medicine, Internal Medicine, and Pediatrics
Version Date: CY 2017 ]],"*yes*")</f>
        <v>2</v>
      </c>
      <c r="O566" s="47"/>
      <c r="P566" s="47"/>
      <c r="Q566" s="47"/>
      <c r="R566" s="47"/>
      <c r="S566" s="47"/>
      <c r="T566" s="47"/>
      <c r="U566" s="47"/>
      <c r="V566" s="47"/>
      <c r="W566" s="47"/>
      <c r="X566" s="47"/>
      <c r="Y566" s="47" t="s">
        <v>1904</v>
      </c>
      <c r="Z566" s="227" t="s">
        <v>2458</v>
      </c>
      <c r="AA566" s="47"/>
      <c r="AB566" s="47"/>
      <c r="AC566" s="47"/>
      <c r="AD566" s="47"/>
      <c r="AE566" s="47"/>
      <c r="AF566" s="47"/>
      <c r="AG566" s="47"/>
      <c r="AH566" s="47"/>
    </row>
    <row r="567" spans="1:34" s="26" customFormat="1" ht="76.5" customHeight="1">
      <c r="A567" s="189" t="s">
        <v>1967</v>
      </c>
      <c r="B567" s="183" t="s">
        <v>2672</v>
      </c>
      <c r="C567" s="59" t="s">
        <v>103</v>
      </c>
      <c r="D567" s="67"/>
      <c r="E567" s="61"/>
      <c r="F567" s="61"/>
      <c r="G567" s="240" t="s">
        <v>2502</v>
      </c>
      <c r="H567" s="202" t="s">
        <v>1968</v>
      </c>
      <c r="I567" s="47" t="s">
        <v>2430</v>
      </c>
      <c r="J567" s="47" t="s">
        <v>103</v>
      </c>
      <c r="K567" s="47" t="s">
        <v>2424</v>
      </c>
      <c r="L567" s="47" t="s">
        <v>2403</v>
      </c>
      <c r="M567" s="47" t="s">
        <v>430</v>
      </c>
      <c r="N567" s="46">
        <f>COUNTIF(Table48[[#This Row],[CMMI Comprehensive Primary Care Plus (CPC+)
Version Date: CY 2017 ]:[CMS Merit-based Incentive Payment System (MIPS) - General Practice/Family Medicine, Internal Medicine, and Pediatrics
Version Date: CY 2017 ]],"*yes*")</f>
        <v>0</v>
      </c>
      <c r="O567" s="47"/>
      <c r="P567" s="47"/>
      <c r="Q567" s="47"/>
      <c r="R567" s="47"/>
      <c r="S567" s="47"/>
      <c r="T567" s="47"/>
      <c r="U567" s="47"/>
      <c r="V567" s="47"/>
      <c r="W567" s="47"/>
      <c r="X567" s="47"/>
      <c r="Y567" s="47"/>
      <c r="Z567" s="47"/>
      <c r="AA567" s="47"/>
      <c r="AB567" s="47"/>
      <c r="AC567" s="47"/>
      <c r="AD567" s="47"/>
      <c r="AE567" s="47"/>
      <c r="AF567" s="47" t="s">
        <v>2286</v>
      </c>
      <c r="AG567" s="47"/>
      <c r="AH567" s="47"/>
    </row>
    <row r="568" spans="1:34" s="26" customFormat="1" ht="76.5" customHeight="1">
      <c r="A568" s="189" t="s">
        <v>1984</v>
      </c>
      <c r="B568" s="230" t="s">
        <v>2457</v>
      </c>
      <c r="C568" s="59" t="s">
        <v>103</v>
      </c>
      <c r="D568" s="67"/>
      <c r="E568" s="61" t="s">
        <v>2669</v>
      </c>
      <c r="F568" s="61"/>
      <c r="G568" s="240" t="s">
        <v>2502</v>
      </c>
      <c r="H568" s="202" t="s">
        <v>2150</v>
      </c>
      <c r="I568" s="47" t="s">
        <v>2394</v>
      </c>
      <c r="J568" s="47" t="s">
        <v>2406</v>
      </c>
      <c r="K568" s="47" t="s">
        <v>2396</v>
      </c>
      <c r="L568" s="47" t="s">
        <v>2397</v>
      </c>
      <c r="M568" s="47" t="s">
        <v>430</v>
      </c>
      <c r="N568" s="46">
        <f>COUNTIF(Table48[[#This Row],[CMMI Comprehensive Primary Care Plus (CPC+)
Version Date: CY 2017 ]:[CMS Merit-based Incentive Payment System (MIPS) - General Practice/Family Medicine, Internal Medicine, and Pediatrics
Version Date: CY 2017 ]],"*yes*")</f>
        <v>2</v>
      </c>
      <c r="O568" s="47"/>
      <c r="P568" s="47"/>
      <c r="Q568" s="47"/>
      <c r="R568" s="47"/>
      <c r="S568" s="47" t="s">
        <v>1</v>
      </c>
      <c r="T568" s="47"/>
      <c r="U568" s="47"/>
      <c r="V568" s="47"/>
      <c r="W568" s="47"/>
      <c r="X568" s="47"/>
      <c r="Y568" s="47"/>
      <c r="Z568" s="227" t="s">
        <v>2455</v>
      </c>
      <c r="AA568" s="47"/>
      <c r="AB568" s="47"/>
      <c r="AC568" s="47"/>
      <c r="AD568" s="47"/>
      <c r="AE568" s="47"/>
      <c r="AF568" s="47"/>
      <c r="AG568" s="47"/>
      <c r="AH568" s="47"/>
    </row>
    <row r="569" spans="1:34" s="26" customFormat="1" ht="76.5" customHeight="1">
      <c r="A569" s="189" t="s">
        <v>1989</v>
      </c>
      <c r="B569" s="183" t="s">
        <v>2192</v>
      </c>
      <c r="C569" s="59" t="s">
        <v>103</v>
      </c>
      <c r="D569" s="67"/>
      <c r="E569" s="61"/>
      <c r="F569" s="61"/>
      <c r="G569" s="240" t="s">
        <v>2508</v>
      </c>
      <c r="H569" s="202" t="s">
        <v>2193</v>
      </c>
      <c r="I569" s="47" t="s">
        <v>2429</v>
      </c>
      <c r="J569" s="47" t="s">
        <v>2413</v>
      </c>
      <c r="K569" s="47" t="s">
        <v>2416</v>
      </c>
      <c r="L569" s="47" t="s">
        <v>2441</v>
      </c>
      <c r="M569" s="227" t="s">
        <v>430</v>
      </c>
      <c r="N569" s="46">
        <f>COUNTIF(Table48[[#This Row],[CMMI Comprehensive Primary Care Plus (CPC+)
Version Date: CY 2017 ]:[CMS Merit-based Incentive Payment System (MIPS) - General Practice/Family Medicine, Internal Medicine, and Pediatrics
Version Date: CY 2017 ]],"*yes*")</f>
        <v>1</v>
      </c>
      <c r="O569" s="47"/>
      <c r="P569" s="47"/>
      <c r="Q569" s="47"/>
      <c r="R569" s="47"/>
      <c r="S569" s="47"/>
      <c r="T569" s="47"/>
      <c r="U569" s="47"/>
      <c r="V569" s="47"/>
      <c r="W569" s="47" t="s">
        <v>2292</v>
      </c>
      <c r="X569" s="47"/>
      <c r="Y569" s="47"/>
      <c r="Z569" s="47"/>
      <c r="AA569" s="47"/>
      <c r="AB569" s="47"/>
      <c r="AC569" s="47"/>
      <c r="AD569" s="47"/>
      <c r="AE569" s="47"/>
      <c r="AF569" s="47"/>
      <c r="AG569" s="47"/>
      <c r="AH569" s="47"/>
    </row>
    <row r="570" spans="1:34" s="26" customFormat="1" ht="76.5" customHeight="1">
      <c r="A570" s="189" t="s">
        <v>2255</v>
      </c>
      <c r="B570" s="183" t="s">
        <v>2045</v>
      </c>
      <c r="C570" s="59" t="s">
        <v>103</v>
      </c>
      <c r="D570" s="67"/>
      <c r="E570" s="61"/>
      <c r="F570" s="61"/>
      <c r="G570" s="223" t="s">
        <v>2047</v>
      </c>
      <c r="H570" s="202" t="s">
        <v>2046</v>
      </c>
      <c r="I570" s="47" t="s">
        <v>2412</v>
      </c>
      <c r="J570" s="47" t="s">
        <v>2395</v>
      </c>
      <c r="K570" s="47" t="s">
        <v>2396</v>
      </c>
      <c r="L570" s="47" t="s">
        <v>2441</v>
      </c>
      <c r="M570" s="227" t="s">
        <v>2171</v>
      </c>
      <c r="N570" s="46">
        <f>COUNTIF(Table48[[#This Row],[CMMI Comprehensive Primary Care Plus (CPC+)
Version Date: CY 2017 ]:[CMS Merit-based Incentive Payment System (MIPS) - General Practice/Family Medicine, Internal Medicine, and Pediatrics
Version Date: CY 2017 ]],"*yes*")</f>
        <v>0</v>
      </c>
      <c r="O570" s="47"/>
      <c r="P570" s="47"/>
      <c r="Q570" s="47"/>
      <c r="R570" s="47"/>
      <c r="S570" s="47"/>
      <c r="T570" s="47"/>
      <c r="U570" s="47"/>
      <c r="V570" s="47"/>
      <c r="W570" s="47"/>
      <c r="X570" s="47"/>
      <c r="Y570" s="47"/>
      <c r="Z570" s="47"/>
      <c r="AA570" s="47"/>
      <c r="AB570" s="47"/>
      <c r="AC570" s="47"/>
      <c r="AD570" s="47"/>
      <c r="AE570" s="47"/>
      <c r="AF570" s="47"/>
      <c r="AG570" s="47"/>
      <c r="AH570" s="47"/>
    </row>
    <row r="571" spans="1:34" s="26" customFormat="1" ht="76.5" customHeight="1">
      <c r="A571" s="189" t="s">
        <v>1999</v>
      </c>
      <c r="B571" s="183" t="s">
        <v>2000</v>
      </c>
      <c r="C571" s="59" t="s">
        <v>103</v>
      </c>
      <c r="D571" s="67"/>
      <c r="E571" s="61"/>
      <c r="F571" s="61"/>
      <c r="G571" s="223" t="s">
        <v>2001</v>
      </c>
      <c r="H571" s="202" t="s">
        <v>2210</v>
      </c>
      <c r="I571" s="47" t="s">
        <v>2405</v>
      </c>
      <c r="J571" s="47" t="s">
        <v>2419</v>
      </c>
      <c r="K571" s="47" t="s">
        <v>2396</v>
      </c>
      <c r="L571" s="47" t="s">
        <v>2403</v>
      </c>
      <c r="M571" s="227" t="s">
        <v>2171</v>
      </c>
      <c r="N571" s="46">
        <f>COUNTIF(Table48[[#This Row],[CMMI Comprehensive Primary Care Plus (CPC+)
Version Date: CY 2017 ]:[CMS Merit-based Incentive Payment System (MIPS) - General Practice/Family Medicine, Internal Medicine, and Pediatrics
Version Date: CY 2017 ]],"*yes*")</f>
        <v>0</v>
      </c>
      <c r="O571" s="47"/>
      <c r="P571" s="47"/>
      <c r="Q571" s="47"/>
      <c r="R571" s="47"/>
      <c r="S571" s="47"/>
      <c r="T571" s="47"/>
      <c r="U571" s="47"/>
      <c r="V571" s="47"/>
      <c r="W571" s="47"/>
      <c r="X571" s="47"/>
      <c r="Y571" s="47"/>
      <c r="Z571" s="47"/>
      <c r="AA571" s="47"/>
      <c r="AB571" s="47"/>
      <c r="AC571" s="47"/>
      <c r="AD571" s="47"/>
      <c r="AE571" s="47"/>
      <c r="AF571" s="47"/>
      <c r="AG571" s="47"/>
      <c r="AH571" s="47"/>
    </row>
    <row r="572" spans="1:34" s="26" customFormat="1" ht="76.5" customHeight="1">
      <c r="A572" s="189" t="s">
        <v>2004</v>
      </c>
      <c r="B572" s="183" t="s">
        <v>2772</v>
      </c>
      <c r="C572" s="59" t="s">
        <v>103</v>
      </c>
      <c r="D572" s="67"/>
      <c r="E572" s="61"/>
      <c r="F572" s="61"/>
      <c r="G572" s="223" t="s">
        <v>2002</v>
      </c>
      <c r="H572" s="202" t="s">
        <v>2211</v>
      </c>
      <c r="I572" s="47" t="s">
        <v>2412</v>
      </c>
      <c r="J572" s="47" t="s">
        <v>103</v>
      </c>
      <c r="K572" s="47" t="s">
        <v>2396</v>
      </c>
      <c r="L572" s="47" t="s">
        <v>2441</v>
      </c>
      <c r="M572" s="236" t="s">
        <v>430</v>
      </c>
      <c r="N572" s="46">
        <f>COUNTIF(Table48[[#This Row],[CMMI Comprehensive Primary Care Plus (CPC+)
Version Date: CY 2017 ]:[CMS Merit-based Incentive Payment System (MIPS) - General Practice/Family Medicine, Internal Medicine, and Pediatrics
Version Date: CY 2017 ]],"*yes*")</f>
        <v>0</v>
      </c>
      <c r="O572" s="47"/>
      <c r="P572" s="47"/>
      <c r="Q572" s="47"/>
      <c r="R572" s="47"/>
      <c r="S572" s="47"/>
      <c r="T572" s="47"/>
      <c r="U572" s="47"/>
      <c r="V572" s="47"/>
      <c r="W572" s="47"/>
      <c r="X572" s="47"/>
      <c r="Y572" s="47"/>
      <c r="Z572" s="47"/>
      <c r="AA572" s="47"/>
      <c r="AB572" s="47"/>
      <c r="AC572" s="47"/>
      <c r="AD572" s="47"/>
      <c r="AE572" s="47"/>
      <c r="AF572" s="47"/>
      <c r="AG572" s="47"/>
      <c r="AH572" s="47"/>
    </row>
    <row r="573" spans="1:34" s="26" customFormat="1" ht="76.5" customHeight="1">
      <c r="A573" s="189" t="s">
        <v>2010</v>
      </c>
      <c r="B573" s="183" t="s">
        <v>2007</v>
      </c>
      <c r="C573" s="59" t="s">
        <v>103</v>
      </c>
      <c r="D573" s="67"/>
      <c r="E573" s="61"/>
      <c r="F573" s="61"/>
      <c r="G573" s="223" t="s">
        <v>2002</v>
      </c>
      <c r="H573" s="202" t="s">
        <v>2213</v>
      </c>
      <c r="I573" s="47" t="s">
        <v>2398</v>
      </c>
      <c r="J573" s="47" t="s">
        <v>2444</v>
      </c>
      <c r="K573" s="47" t="s">
        <v>2396</v>
      </c>
      <c r="L573" s="47" t="s">
        <v>2403</v>
      </c>
      <c r="M573" s="236" t="s">
        <v>430</v>
      </c>
      <c r="N573" s="46">
        <f>COUNTIF(Table48[[#This Row],[CMMI Comprehensive Primary Care Plus (CPC+)
Version Date: CY 2017 ]:[CMS Merit-based Incentive Payment System (MIPS) - General Practice/Family Medicine, Internal Medicine, and Pediatrics
Version Date: CY 2017 ]],"*yes*")</f>
        <v>0</v>
      </c>
      <c r="O573" s="47"/>
      <c r="P573" s="47"/>
      <c r="Q573" s="47"/>
      <c r="R573" s="47"/>
      <c r="S573" s="47"/>
      <c r="T573" s="47"/>
      <c r="U573" s="47"/>
      <c r="V573" s="47"/>
      <c r="W573" s="47"/>
      <c r="X573" s="47"/>
      <c r="Y573" s="47"/>
      <c r="Z573" s="47"/>
      <c r="AA573" s="47"/>
      <c r="AB573" s="47"/>
      <c r="AC573" s="47"/>
      <c r="AD573" s="47"/>
      <c r="AE573" s="47"/>
      <c r="AF573" s="47"/>
      <c r="AG573" s="47"/>
      <c r="AH573" s="47"/>
    </row>
    <row r="574" spans="1:34" s="26" customFormat="1" ht="76.5" customHeight="1">
      <c r="A574" s="189" t="s">
        <v>2011</v>
      </c>
      <c r="B574" s="183" t="s">
        <v>2008</v>
      </c>
      <c r="C574" s="59" t="s">
        <v>103</v>
      </c>
      <c r="D574" s="67"/>
      <c r="E574" s="61"/>
      <c r="F574" s="61"/>
      <c r="G574" s="223" t="s">
        <v>2002</v>
      </c>
      <c r="H574" s="202" t="s">
        <v>2214</v>
      </c>
      <c r="I574" s="47" t="s">
        <v>2398</v>
      </c>
      <c r="J574" s="47" t="s">
        <v>2444</v>
      </c>
      <c r="K574" s="47" t="s">
        <v>2396</v>
      </c>
      <c r="L574" s="47" t="s">
        <v>2403</v>
      </c>
      <c r="M574" s="227" t="s">
        <v>2171</v>
      </c>
      <c r="N574" s="46">
        <f>COUNTIF(Table48[[#This Row],[CMMI Comprehensive Primary Care Plus (CPC+)
Version Date: CY 2017 ]:[CMS Merit-based Incentive Payment System (MIPS) - General Practice/Family Medicine, Internal Medicine, and Pediatrics
Version Date: CY 2017 ]],"*yes*")</f>
        <v>0</v>
      </c>
      <c r="O574" s="47"/>
      <c r="P574" s="47"/>
      <c r="Q574" s="47"/>
      <c r="R574" s="47"/>
      <c r="S574" s="47"/>
      <c r="T574" s="47"/>
      <c r="U574" s="47"/>
      <c r="V574" s="47"/>
      <c r="W574" s="47"/>
      <c r="X574" s="47"/>
      <c r="Y574" s="47"/>
      <c r="Z574" s="47"/>
      <c r="AA574" s="47"/>
      <c r="AB574" s="47"/>
      <c r="AC574" s="47"/>
      <c r="AD574" s="47"/>
      <c r="AE574" s="47"/>
      <c r="AF574" s="47"/>
      <c r="AG574" s="47"/>
      <c r="AH574" s="47"/>
    </row>
    <row r="575" spans="1:34" s="26" customFormat="1" ht="76.5" customHeight="1">
      <c r="A575" s="189" t="s">
        <v>2012</v>
      </c>
      <c r="B575" s="183" t="s">
        <v>2009</v>
      </c>
      <c r="C575" s="59" t="s">
        <v>103</v>
      </c>
      <c r="D575" s="67"/>
      <c r="E575" s="61"/>
      <c r="F575" s="61"/>
      <c r="G575" s="223" t="s">
        <v>2002</v>
      </c>
      <c r="H575" s="202" t="s">
        <v>2215</v>
      </c>
      <c r="I575" s="47" t="s">
        <v>2398</v>
      </c>
      <c r="J575" s="47" t="s">
        <v>103</v>
      </c>
      <c r="K575" s="47" t="s">
        <v>2396</v>
      </c>
      <c r="L575" s="47" t="s">
        <v>2403</v>
      </c>
      <c r="M575" s="236" t="s">
        <v>430</v>
      </c>
      <c r="N575" s="46">
        <f>COUNTIF(Table48[[#This Row],[CMMI Comprehensive Primary Care Plus (CPC+)
Version Date: CY 2017 ]:[CMS Merit-based Incentive Payment System (MIPS) - General Practice/Family Medicine, Internal Medicine, and Pediatrics
Version Date: CY 2017 ]],"*yes*")</f>
        <v>0</v>
      </c>
      <c r="O575" s="47"/>
      <c r="P575" s="47"/>
      <c r="Q575" s="47"/>
      <c r="R575" s="47"/>
      <c r="S575" s="47"/>
      <c r="T575" s="47"/>
      <c r="U575" s="47"/>
      <c r="V575" s="47"/>
      <c r="W575" s="47"/>
      <c r="X575" s="47"/>
      <c r="Y575" s="47"/>
      <c r="Z575" s="47"/>
      <c r="AA575" s="47"/>
      <c r="AB575" s="47"/>
      <c r="AC575" s="47"/>
      <c r="AD575" s="47"/>
      <c r="AE575" s="47"/>
      <c r="AF575" s="47"/>
      <c r="AG575" s="47"/>
      <c r="AH575" s="47"/>
    </row>
    <row r="576" spans="1:34" s="26" customFormat="1" ht="76.5" customHeight="1">
      <c r="A576" s="189" t="s">
        <v>2023</v>
      </c>
      <c r="B576" s="183" t="s">
        <v>2013</v>
      </c>
      <c r="C576" s="59" t="s">
        <v>103</v>
      </c>
      <c r="D576" s="67"/>
      <c r="E576" s="61"/>
      <c r="F576" s="61"/>
      <c r="G576" s="223" t="s">
        <v>2017</v>
      </c>
      <c r="H576" s="202" t="s">
        <v>2216</v>
      </c>
      <c r="I576" s="47" t="s">
        <v>2398</v>
      </c>
      <c r="J576" s="47" t="s">
        <v>2444</v>
      </c>
      <c r="K576" s="47" t="s">
        <v>2402</v>
      </c>
      <c r="L576" s="47" t="s">
        <v>2403</v>
      </c>
      <c r="M576" s="236" t="s">
        <v>430</v>
      </c>
      <c r="N576" s="46">
        <f>COUNTIF(Table48[[#This Row],[CMMI Comprehensive Primary Care Plus (CPC+)
Version Date: CY 2017 ]:[CMS Merit-based Incentive Payment System (MIPS) - General Practice/Family Medicine, Internal Medicine, and Pediatrics
Version Date: CY 2017 ]],"*yes*")</f>
        <v>0</v>
      </c>
      <c r="O576" s="47"/>
      <c r="P576" s="47"/>
      <c r="Q576" s="47"/>
      <c r="R576" s="47"/>
      <c r="S576" s="47"/>
      <c r="T576" s="47"/>
      <c r="U576" s="47"/>
      <c r="V576" s="47"/>
      <c r="W576" s="47"/>
      <c r="X576" s="47"/>
      <c r="Y576" s="47"/>
      <c r="Z576" s="47"/>
      <c r="AA576" s="47"/>
      <c r="AB576" s="47"/>
      <c r="AC576" s="47"/>
      <c r="AD576" s="47"/>
      <c r="AE576" s="47"/>
      <c r="AF576" s="47"/>
      <c r="AG576" s="47"/>
      <c r="AH576" s="47"/>
    </row>
    <row r="577" spans="1:34" s="26" customFormat="1" ht="76.5" customHeight="1">
      <c r="A577" s="189" t="s">
        <v>2024</v>
      </c>
      <c r="B577" s="183" t="s">
        <v>2014</v>
      </c>
      <c r="C577" s="59" t="s">
        <v>103</v>
      </c>
      <c r="D577" s="67"/>
      <c r="E577" s="61"/>
      <c r="F577" s="61"/>
      <c r="G577" s="223" t="s">
        <v>2017</v>
      </c>
      <c r="H577" s="202" t="s">
        <v>2217</v>
      </c>
      <c r="I577" s="47" t="s">
        <v>2398</v>
      </c>
      <c r="J577" s="47" t="s">
        <v>2444</v>
      </c>
      <c r="K577" s="47" t="s">
        <v>2402</v>
      </c>
      <c r="L577" s="47" t="s">
        <v>2403</v>
      </c>
      <c r="M577" s="236" t="s">
        <v>430</v>
      </c>
      <c r="N577" s="46">
        <f>COUNTIF(Table48[[#This Row],[CMMI Comprehensive Primary Care Plus (CPC+)
Version Date: CY 2017 ]:[CMS Merit-based Incentive Payment System (MIPS) - General Practice/Family Medicine, Internal Medicine, and Pediatrics
Version Date: CY 2017 ]],"*yes*")</f>
        <v>0</v>
      </c>
      <c r="O577" s="47"/>
      <c r="P577" s="47"/>
      <c r="Q577" s="47"/>
      <c r="R577" s="47"/>
      <c r="S577" s="47"/>
      <c r="T577" s="47"/>
      <c r="U577" s="47"/>
      <c r="V577" s="47"/>
      <c r="W577" s="47"/>
      <c r="X577" s="47"/>
      <c r="Y577" s="47"/>
      <c r="Z577" s="47"/>
      <c r="AA577" s="47"/>
      <c r="AB577" s="47"/>
      <c r="AC577" s="47"/>
      <c r="AD577" s="47"/>
      <c r="AE577" s="47"/>
      <c r="AF577" s="47"/>
      <c r="AG577" s="47"/>
      <c r="AH577" s="47"/>
    </row>
    <row r="578" spans="1:34" s="26" customFormat="1" ht="76.5" customHeight="1">
      <c r="A578" s="189" t="s">
        <v>2025</v>
      </c>
      <c r="B578" s="183" t="s">
        <v>2773</v>
      </c>
      <c r="C578" s="59" t="s">
        <v>103</v>
      </c>
      <c r="D578" s="67"/>
      <c r="E578" s="61"/>
      <c r="F578" s="61"/>
      <c r="G578" s="223" t="s">
        <v>2017</v>
      </c>
      <c r="H578" s="202" t="s">
        <v>2218</v>
      </c>
      <c r="I578" s="47" t="s">
        <v>2398</v>
      </c>
      <c r="J578" s="47" t="s">
        <v>2444</v>
      </c>
      <c r="K578" s="47" t="s">
        <v>2402</v>
      </c>
      <c r="L578" s="47" t="s">
        <v>2403</v>
      </c>
      <c r="M578" s="236" t="s">
        <v>430</v>
      </c>
      <c r="N578" s="46">
        <f>COUNTIF(Table48[[#This Row],[CMMI Comprehensive Primary Care Plus (CPC+)
Version Date: CY 2017 ]:[CMS Merit-based Incentive Payment System (MIPS) - General Practice/Family Medicine, Internal Medicine, and Pediatrics
Version Date: CY 2017 ]],"*yes*")</f>
        <v>0</v>
      </c>
      <c r="O578" s="47"/>
      <c r="P578" s="47"/>
      <c r="Q578" s="47"/>
      <c r="R578" s="47"/>
      <c r="S578" s="47"/>
      <c r="T578" s="47"/>
      <c r="U578" s="47"/>
      <c r="V578" s="47"/>
      <c r="W578" s="47"/>
      <c r="X578" s="47"/>
      <c r="Y578" s="47"/>
      <c r="Z578" s="47"/>
      <c r="AA578" s="47"/>
      <c r="AB578" s="47"/>
      <c r="AC578" s="47"/>
      <c r="AD578" s="47"/>
      <c r="AE578" s="47"/>
      <c r="AF578" s="47"/>
      <c r="AG578" s="47"/>
      <c r="AH578" s="47"/>
    </row>
    <row r="579" spans="1:34" s="26" customFormat="1" ht="76.5" customHeight="1">
      <c r="A579" s="189" t="s">
        <v>2026</v>
      </c>
      <c r="B579" s="183" t="s">
        <v>2774</v>
      </c>
      <c r="C579" s="59" t="s">
        <v>103</v>
      </c>
      <c r="D579" s="67"/>
      <c r="E579" s="61"/>
      <c r="F579" s="61"/>
      <c r="G579" s="223" t="s">
        <v>2018</v>
      </c>
      <c r="H579" s="202" t="s">
        <v>2219</v>
      </c>
      <c r="I579" s="47" t="s">
        <v>2398</v>
      </c>
      <c r="J579" s="47" t="s">
        <v>2428</v>
      </c>
      <c r="K579" s="47" t="s">
        <v>2402</v>
      </c>
      <c r="L579" s="47" t="s">
        <v>2403</v>
      </c>
      <c r="M579" s="227" t="s">
        <v>2171</v>
      </c>
      <c r="N579" s="46">
        <f>COUNTIF(Table48[[#This Row],[CMMI Comprehensive Primary Care Plus (CPC+)
Version Date: CY 2017 ]:[CMS Merit-based Incentive Payment System (MIPS) - General Practice/Family Medicine, Internal Medicine, and Pediatrics
Version Date: CY 2017 ]],"*yes*")</f>
        <v>0</v>
      </c>
      <c r="O579" s="47"/>
      <c r="P579" s="47"/>
      <c r="Q579" s="47"/>
      <c r="R579" s="47"/>
      <c r="S579" s="47"/>
      <c r="T579" s="47"/>
      <c r="U579" s="47"/>
      <c r="V579" s="47"/>
      <c r="W579" s="47"/>
      <c r="X579" s="47"/>
      <c r="Y579" s="47"/>
      <c r="Z579" s="47"/>
      <c r="AA579" s="47"/>
      <c r="AB579" s="47"/>
      <c r="AC579" s="47"/>
      <c r="AD579" s="47"/>
      <c r="AE579" s="47"/>
      <c r="AF579" s="47"/>
      <c r="AG579" s="47"/>
      <c r="AH579" s="47"/>
    </row>
    <row r="580" spans="1:34" s="26" customFormat="1" ht="76.5" customHeight="1">
      <c r="A580" s="189" t="s">
        <v>2027</v>
      </c>
      <c r="B580" s="183" t="s">
        <v>2015</v>
      </c>
      <c r="C580" s="59" t="s">
        <v>103</v>
      </c>
      <c r="D580" s="67"/>
      <c r="E580" s="61"/>
      <c r="F580" s="61"/>
      <c r="G580" s="223" t="s">
        <v>2019</v>
      </c>
      <c r="H580" s="202" t="s">
        <v>2220</v>
      </c>
      <c r="I580" s="47" t="s">
        <v>2412</v>
      </c>
      <c r="J580" s="47" t="s">
        <v>2413</v>
      </c>
      <c r="K580" s="47" t="s">
        <v>2396</v>
      </c>
      <c r="L580" s="47" t="s">
        <v>2403</v>
      </c>
      <c r="M580" s="227" t="s">
        <v>2171</v>
      </c>
      <c r="N580" s="46">
        <f>COUNTIF(Table48[[#This Row],[CMMI Comprehensive Primary Care Plus (CPC+)
Version Date: CY 2017 ]:[CMS Merit-based Incentive Payment System (MIPS) - General Practice/Family Medicine, Internal Medicine, and Pediatrics
Version Date: CY 2017 ]],"*yes*")</f>
        <v>0</v>
      </c>
      <c r="O580" s="47"/>
      <c r="P580" s="47"/>
      <c r="Q580" s="47"/>
      <c r="R580" s="47"/>
      <c r="S580" s="47"/>
      <c r="T580" s="47"/>
      <c r="U580" s="47"/>
      <c r="V580" s="47"/>
      <c r="W580" s="47"/>
      <c r="X580" s="47"/>
      <c r="Y580" s="47"/>
      <c r="Z580" s="47"/>
      <c r="AA580" s="47"/>
      <c r="AB580" s="47"/>
      <c r="AC580" s="47"/>
      <c r="AD580" s="47"/>
      <c r="AE580" s="47"/>
      <c r="AF580" s="47"/>
      <c r="AG580" s="47"/>
      <c r="AH580" s="47"/>
    </row>
    <row r="581" spans="1:34" s="26" customFormat="1" ht="76.5" customHeight="1">
      <c r="A581" s="189" t="s">
        <v>2028</v>
      </c>
      <c r="B581" s="183" t="s">
        <v>2378</v>
      </c>
      <c r="C581" s="59" t="s">
        <v>103</v>
      </c>
      <c r="D581" s="67"/>
      <c r="E581" s="61"/>
      <c r="F581" s="61"/>
      <c r="G581" s="223" t="s">
        <v>2020</v>
      </c>
      <c r="H581" s="202" t="s">
        <v>2660</v>
      </c>
      <c r="I581" s="47" t="s">
        <v>2412</v>
      </c>
      <c r="J581" s="47" t="s">
        <v>2401</v>
      </c>
      <c r="K581" s="47" t="s">
        <v>2402</v>
      </c>
      <c r="L581" s="47" t="s">
        <v>2403</v>
      </c>
      <c r="M581" s="227" t="s">
        <v>2171</v>
      </c>
      <c r="N581" s="46">
        <f>COUNTIF(Table48[[#This Row],[CMMI Comprehensive Primary Care Plus (CPC+)
Version Date: CY 2017 ]:[CMS Merit-based Incentive Payment System (MIPS) - General Practice/Family Medicine, Internal Medicine, and Pediatrics
Version Date: CY 2017 ]],"*yes*")</f>
        <v>0</v>
      </c>
      <c r="O581" s="47"/>
      <c r="P581" s="47"/>
      <c r="Q581" s="47"/>
      <c r="R581" s="47"/>
      <c r="S581" s="47"/>
      <c r="T581" s="47"/>
      <c r="U581" s="47"/>
      <c r="V581" s="47"/>
      <c r="W581" s="47"/>
      <c r="X581" s="47"/>
      <c r="Y581" s="47"/>
      <c r="Z581" s="47"/>
      <c r="AA581" s="47"/>
      <c r="AB581" s="47"/>
      <c r="AC581" s="47"/>
      <c r="AD581" s="47"/>
      <c r="AE581" s="47"/>
      <c r="AF581" s="47"/>
      <c r="AG581" s="47"/>
      <c r="AH581" s="47"/>
    </row>
    <row r="582" spans="1:34" s="26" customFormat="1" ht="76.5" customHeight="1">
      <c r="A582" s="189" t="s">
        <v>2030</v>
      </c>
      <c r="B582" s="183" t="s">
        <v>2016</v>
      </c>
      <c r="C582" s="59" t="s">
        <v>103</v>
      </c>
      <c r="D582" s="67"/>
      <c r="E582" s="61"/>
      <c r="F582" s="61"/>
      <c r="G582" s="223" t="s">
        <v>2022</v>
      </c>
      <c r="H582" s="202" t="s">
        <v>2661</v>
      </c>
      <c r="I582" s="47" t="s">
        <v>2394</v>
      </c>
      <c r="J582" s="47" t="s">
        <v>2419</v>
      </c>
      <c r="K582" s="47" t="s">
        <v>2396</v>
      </c>
      <c r="L582" s="47" t="s">
        <v>2408</v>
      </c>
      <c r="M582" s="236" t="s">
        <v>430</v>
      </c>
      <c r="N582" s="46">
        <f>COUNTIF(Table48[[#This Row],[CMMI Comprehensive Primary Care Plus (CPC+)
Version Date: CY 2017 ]:[CMS Merit-based Incentive Payment System (MIPS) - General Practice/Family Medicine, Internal Medicine, and Pediatrics
Version Date: CY 2017 ]],"*yes*")</f>
        <v>0</v>
      </c>
      <c r="O582" s="47"/>
      <c r="P582" s="47"/>
      <c r="Q582" s="47"/>
      <c r="R582" s="47"/>
      <c r="S582" s="47"/>
      <c r="T582" s="47"/>
      <c r="U582" s="47"/>
      <c r="V582" s="47"/>
      <c r="W582" s="47"/>
      <c r="X582" s="47"/>
      <c r="Y582" s="47"/>
      <c r="Z582" s="47"/>
      <c r="AA582" s="47"/>
      <c r="AB582" s="47"/>
      <c r="AC582" s="47"/>
      <c r="AD582" s="47"/>
      <c r="AE582" s="47"/>
      <c r="AF582" s="47"/>
      <c r="AG582" s="47"/>
      <c r="AH582" s="47"/>
    </row>
    <row r="583" spans="1:34" s="26" customFormat="1" ht="76.5" customHeight="1">
      <c r="A583" s="189" t="s">
        <v>2036</v>
      </c>
      <c r="B583" s="183" t="s">
        <v>2037</v>
      </c>
      <c r="C583" s="59" t="s">
        <v>103</v>
      </c>
      <c r="D583" s="67"/>
      <c r="E583" s="61"/>
      <c r="F583" s="61"/>
      <c r="G583" s="223" t="s">
        <v>2039</v>
      </c>
      <c r="H583" s="202" t="s">
        <v>2038</v>
      </c>
      <c r="I583" s="47" t="s">
        <v>2398</v>
      </c>
      <c r="J583" s="47" t="s">
        <v>2418</v>
      </c>
      <c r="K583" s="47" t="s">
        <v>2396</v>
      </c>
      <c r="L583" s="47" t="s">
        <v>2403</v>
      </c>
      <c r="M583" s="236" t="s">
        <v>430</v>
      </c>
      <c r="N583" s="46">
        <f>COUNTIF(Table48[[#This Row],[CMMI Comprehensive Primary Care Plus (CPC+)
Version Date: CY 2017 ]:[CMS Merit-based Incentive Payment System (MIPS) - General Practice/Family Medicine, Internal Medicine, and Pediatrics
Version Date: CY 2017 ]],"*yes*")</f>
        <v>0</v>
      </c>
      <c r="O583" s="47"/>
      <c r="P583" s="47"/>
      <c r="Q583" s="47"/>
      <c r="R583" s="47"/>
      <c r="S583" s="47"/>
      <c r="T583" s="47"/>
      <c r="U583" s="47"/>
      <c r="V583" s="47"/>
      <c r="W583" s="47"/>
      <c r="X583" s="47"/>
      <c r="Y583" s="47"/>
      <c r="Z583" s="47"/>
      <c r="AA583" s="47"/>
      <c r="AB583" s="47"/>
      <c r="AC583" s="47"/>
      <c r="AD583" s="47"/>
      <c r="AE583" s="47"/>
      <c r="AF583" s="47"/>
      <c r="AG583" s="47"/>
      <c r="AH583" s="47"/>
    </row>
    <row r="584" spans="1:34" s="26" customFormat="1" ht="76.5" customHeight="1">
      <c r="A584" s="189" t="s">
        <v>2040</v>
      </c>
      <c r="B584" s="183" t="s">
        <v>2041</v>
      </c>
      <c r="C584" s="59" t="s">
        <v>103</v>
      </c>
      <c r="D584" s="67"/>
      <c r="E584" s="61"/>
      <c r="F584" s="61"/>
      <c r="G584" s="223" t="s">
        <v>2002</v>
      </c>
      <c r="H584" s="202" t="s">
        <v>2042</v>
      </c>
      <c r="I584" s="47" t="s">
        <v>2412</v>
      </c>
      <c r="J584" s="47" t="s">
        <v>2407</v>
      </c>
      <c r="K584" s="47" t="s">
        <v>2402</v>
      </c>
      <c r="L584" s="47" t="s">
        <v>2403</v>
      </c>
      <c r="M584" s="236" t="s">
        <v>430</v>
      </c>
      <c r="N584" s="46">
        <f>COUNTIF(Table48[[#This Row],[CMMI Comprehensive Primary Care Plus (CPC+)
Version Date: CY 2017 ]:[CMS Merit-based Incentive Payment System (MIPS) - General Practice/Family Medicine, Internal Medicine, and Pediatrics
Version Date: CY 2017 ]],"*yes*")</f>
        <v>0</v>
      </c>
      <c r="O584" s="47"/>
      <c r="P584" s="47"/>
      <c r="Q584" s="47"/>
      <c r="R584" s="47"/>
      <c r="S584" s="47"/>
      <c r="T584" s="47"/>
      <c r="U584" s="47"/>
      <c r="V584" s="47"/>
      <c r="W584" s="47"/>
      <c r="X584" s="47"/>
      <c r="Y584" s="47"/>
      <c r="Z584" s="47"/>
      <c r="AA584" s="47"/>
      <c r="AB584" s="47"/>
      <c r="AC584" s="47"/>
      <c r="AD584" s="47"/>
      <c r="AE584" s="47"/>
      <c r="AF584" s="47"/>
      <c r="AG584" s="47"/>
      <c r="AH584" s="47"/>
    </row>
    <row r="585" spans="1:34" s="26" customFormat="1" ht="76.5" customHeight="1">
      <c r="A585" s="189" t="s">
        <v>2043</v>
      </c>
      <c r="B585" s="183" t="s">
        <v>2775</v>
      </c>
      <c r="C585" s="59" t="s">
        <v>103</v>
      </c>
      <c r="D585" s="67"/>
      <c r="E585" s="61"/>
      <c r="F585" s="61"/>
      <c r="G585" s="223" t="s">
        <v>2019</v>
      </c>
      <c r="H585" s="202" t="s">
        <v>2434</v>
      </c>
      <c r="I585" s="227" t="s">
        <v>103</v>
      </c>
      <c r="J585" s="47" t="s">
        <v>2406</v>
      </c>
      <c r="K585" s="47" t="s">
        <v>2396</v>
      </c>
      <c r="L585" s="47" t="s">
        <v>2403</v>
      </c>
      <c r="M585" s="227" t="s">
        <v>2171</v>
      </c>
      <c r="N585" s="46">
        <f>COUNTIF(Table48[[#This Row],[CMMI Comprehensive Primary Care Plus (CPC+)
Version Date: CY 2017 ]:[CMS Merit-based Incentive Payment System (MIPS) - General Practice/Family Medicine, Internal Medicine, and Pediatrics
Version Date: CY 2017 ]],"*yes*")</f>
        <v>0</v>
      </c>
      <c r="O585" s="47"/>
      <c r="P585" s="47"/>
      <c r="Q585" s="47"/>
      <c r="R585" s="47"/>
      <c r="S585" s="47"/>
      <c r="T585" s="47"/>
      <c r="U585" s="47"/>
      <c r="V585" s="47"/>
      <c r="W585" s="47"/>
      <c r="X585" s="47"/>
      <c r="Y585" s="47"/>
      <c r="Z585" s="47"/>
      <c r="AA585" s="47"/>
      <c r="AB585" s="47"/>
      <c r="AC585" s="47"/>
      <c r="AD585" s="47"/>
      <c r="AE585" s="47"/>
      <c r="AF585" s="47"/>
      <c r="AG585" s="47"/>
      <c r="AH585" s="47"/>
    </row>
    <row r="586" spans="1:34" s="26" customFormat="1" ht="76.5" customHeight="1">
      <c r="A586" s="189" t="s">
        <v>2093</v>
      </c>
      <c r="B586" s="183" t="s">
        <v>2094</v>
      </c>
      <c r="C586" s="59" t="s">
        <v>103</v>
      </c>
      <c r="D586" s="67"/>
      <c r="E586" s="61"/>
      <c r="F586" s="61"/>
      <c r="G586" s="240" t="s">
        <v>2437</v>
      </c>
      <c r="H586" s="202" t="s">
        <v>2601</v>
      </c>
      <c r="I586" s="47" t="s">
        <v>2405</v>
      </c>
      <c r="J586" s="47" t="s">
        <v>2420</v>
      </c>
      <c r="K586" s="47" t="s">
        <v>2402</v>
      </c>
      <c r="L586" s="47" t="s">
        <v>2397</v>
      </c>
      <c r="M586" s="47" t="s">
        <v>5</v>
      </c>
      <c r="N586" s="46">
        <f>COUNTIF(Table48[[#This Row],[CMMI Comprehensive Primary Care Plus (CPC+)
Version Date: CY 2017 ]:[CMS Merit-based Incentive Payment System (MIPS) - General Practice/Family Medicine, Internal Medicine, and Pediatrics
Version Date: CY 2017 ]],"*yes*")</f>
        <v>0</v>
      </c>
      <c r="O586" s="47"/>
      <c r="P586" s="47"/>
      <c r="Q586" s="47"/>
      <c r="R586" s="47"/>
      <c r="S586" s="47"/>
      <c r="T586" s="47"/>
      <c r="U586" s="47"/>
      <c r="V586" s="47"/>
      <c r="W586" s="47"/>
      <c r="X586" s="47"/>
      <c r="Y586" s="47"/>
      <c r="Z586" s="47"/>
      <c r="AA586" s="47"/>
      <c r="AB586" s="47"/>
      <c r="AC586" s="47"/>
      <c r="AD586" s="47" t="s">
        <v>1</v>
      </c>
      <c r="AE586" s="47"/>
      <c r="AF586" s="47"/>
      <c r="AG586" s="47"/>
      <c r="AH586" s="47"/>
    </row>
    <row r="587" spans="1:34" s="26" customFormat="1" ht="76.5" customHeight="1">
      <c r="A587" s="189" t="s">
        <v>2095</v>
      </c>
      <c r="B587" s="183" t="s">
        <v>2570</v>
      </c>
      <c r="C587" s="59" t="s">
        <v>103</v>
      </c>
      <c r="D587" s="67"/>
      <c r="E587" s="61"/>
      <c r="F587" s="61"/>
      <c r="G587" s="240" t="s">
        <v>2437</v>
      </c>
      <c r="H587" s="202" t="s">
        <v>2602</v>
      </c>
      <c r="I587" s="47" t="s">
        <v>2405</v>
      </c>
      <c r="J587" s="47" t="s">
        <v>103</v>
      </c>
      <c r="K587" s="47" t="s">
        <v>2396</v>
      </c>
      <c r="L587" s="47" t="s">
        <v>2441</v>
      </c>
      <c r="M587" s="154" t="s">
        <v>5</v>
      </c>
      <c r="N587" s="46">
        <f>COUNTIF(Table48[[#This Row],[CMMI Comprehensive Primary Care Plus (CPC+)
Version Date: CY 2017 ]:[CMS Merit-based Incentive Payment System (MIPS) - General Practice/Family Medicine, Internal Medicine, and Pediatrics
Version Date: CY 2017 ]],"*yes*")</f>
        <v>0</v>
      </c>
      <c r="O587" s="47"/>
      <c r="P587" s="47"/>
      <c r="Q587" s="47"/>
      <c r="R587" s="47"/>
      <c r="S587" s="47"/>
      <c r="T587" s="47"/>
      <c r="U587" s="47"/>
      <c r="V587" s="47"/>
      <c r="W587" s="47"/>
      <c r="X587" s="47"/>
      <c r="Y587" s="47"/>
      <c r="Z587" s="47"/>
      <c r="AA587" s="47"/>
      <c r="AB587" s="47"/>
      <c r="AC587" s="47"/>
      <c r="AD587" s="47" t="s">
        <v>1</v>
      </c>
      <c r="AE587" s="47"/>
      <c r="AF587" s="47"/>
      <c r="AG587" s="47"/>
      <c r="AH587" s="47"/>
    </row>
    <row r="588" spans="1:34" s="26" customFormat="1" ht="76.5" customHeight="1">
      <c r="A588" s="189" t="s">
        <v>2097</v>
      </c>
      <c r="B588" s="183" t="s">
        <v>2098</v>
      </c>
      <c r="C588" s="59" t="s">
        <v>103</v>
      </c>
      <c r="D588" s="67"/>
      <c r="E588" s="61"/>
      <c r="F588" s="61"/>
      <c r="G588" s="223" t="s">
        <v>2230</v>
      </c>
      <c r="H588" s="202" t="s">
        <v>2222</v>
      </c>
      <c r="I588" s="47" t="s">
        <v>2430</v>
      </c>
      <c r="J588" s="47" t="s">
        <v>2411</v>
      </c>
      <c r="K588" s="227" t="s">
        <v>2396</v>
      </c>
      <c r="L588" s="47" t="s">
        <v>2441</v>
      </c>
      <c r="M588" s="47" t="s">
        <v>5</v>
      </c>
      <c r="N588" s="46">
        <f>COUNTIF(Table48[[#This Row],[CMMI Comprehensive Primary Care Plus (CPC+)
Version Date: CY 2017 ]:[CMS Merit-based Incentive Payment System (MIPS) - General Practice/Family Medicine, Internal Medicine, and Pediatrics
Version Date: CY 2017 ]],"*yes*")</f>
        <v>0</v>
      </c>
      <c r="O588" s="47"/>
      <c r="P588" s="47"/>
      <c r="Q588" s="47"/>
      <c r="R588" s="47"/>
      <c r="S588" s="47"/>
      <c r="T588" s="47"/>
      <c r="U588" s="47"/>
      <c r="V588" s="47"/>
      <c r="W588" s="47"/>
      <c r="X588" s="47"/>
      <c r="Y588" s="47"/>
      <c r="Z588" s="47"/>
      <c r="AA588" s="47"/>
      <c r="AB588" s="47"/>
      <c r="AC588" s="47"/>
      <c r="AD588" s="47"/>
      <c r="AE588" s="47"/>
      <c r="AF588" s="47"/>
      <c r="AG588" s="47"/>
      <c r="AH588" s="47" t="s">
        <v>1</v>
      </c>
    </row>
    <row r="589" spans="1:34" s="26" customFormat="1" ht="76.5" customHeight="1">
      <c r="A589" s="189" t="s">
        <v>2099</v>
      </c>
      <c r="B589" s="183" t="s">
        <v>2100</v>
      </c>
      <c r="C589" s="59" t="s">
        <v>103</v>
      </c>
      <c r="D589" s="67"/>
      <c r="E589" s="61"/>
      <c r="F589" s="61"/>
      <c r="G589" s="223" t="s">
        <v>2230</v>
      </c>
      <c r="H589" s="202" t="s">
        <v>2223</v>
      </c>
      <c r="I589" s="47" t="s">
        <v>2430</v>
      </c>
      <c r="J589" s="47" t="s">
        <v>2399</v>
      </c>
      <c r="K589" s="227" t="s">
        <v>2396</v>
      </c>
      <c r="L589" s="47" t="s">
        <v>2441</v>
      </c>
      <c r="M589" s="47" t="s">
        <v>5</v>
      </c>
      <c r="N589" s="46">
        <f>COUNTIF(Table48[[#This Row],[CMMI Comprehensive Primary Care Plus (CPC+)
Version Date: CY 2017 ]:[CMS Merit-based Incentive Payment System (MIPS) - General Practice/Family Medicine, Internal Medicine, and Pediatrics
Version Date: CY 2017 ]],"*yes*")</f>
        <v>0</v>
      </c>
      <c r="O589" s="47"/>
      <c r="P589" s="47"/>
      <c r="Q589" s="47"/>
      <c r="R589" s="47"/>
      <c r="S589" s="47"/>
      <c r="T589" s="47"/>
      <c r="U589" s="47"/>
      <c r="V589" s="47"/>
      <c r="W589" s="47"/>
      <c r="X589" s="47"/>
      <c r="Y589" s="47"/>
      <c r="Z589" s="47"/>
      <c r="AA589" s="47"/>
      <c r="AB589" s="47"/>
      <c r="AC589" s="47"/>
      <c r="AD589" s="47"/>
      <c r="AE589" s="47"/>
      <c r="AF589" s="47"/>
      <c r="AG589" s="47"/>
      <c r="AH589" s="47" t="s">
        <v>2101</v>
      </c>
    </row>
    <row r="590" spans="1:34" s="26" customFormat="1" ht="76.5" customHeight="1">
      <c r="A590" s="189" t="s">
        <v>2102</v>
      </c>
      <c r="B590" s="183" t="s">
        <v>2103</v>
      </c>
      <c r="C590" s="59" t="s">
        <v>103</v>
      </c>
      <c r="D590" s="67"/>
      <c r="E590" s="61" t="s">
        <v>2670</v>
      </c>
      <c r="F590" s="61"/>
      <c r="G590" s="240" t="s">
        <v>2502</v>
      </c>
      <c r="H590" s="202" t="s">
        <v>2104</v>
      </c>
      <c r="I590" s="47" t="s">
        <v>2398</v>
      </c>
      <c r="J590" s="47" t="s">
        <v>2401</v>
      </c>
      <c r="K590" s="227" t="s">
        <v>2396</v>
      </c>
      <c r="L590" s="47" t="s">
        <v>2403</v>
      </c>
      <c r="M590" s="47" t="s">
        <v>5</v>
      </c>
      <c r="N590" s="46">
        <f>COUNTIF(Table48[[#This Row],[CMMI Comprehensive Primary Care Plus (CPC+)
Version Date: CY 2017 ]:[CMS Merit-based Incentive Payment System (MIPS) - General Practice/Family Medicine, Internal Medicine, and Pediatrics
Version Date: CY 2017 ]],"*yes*")</f>
        <v>0</v>
      </c>
      <c r="O590" s="47"/>
      <c r="P590" s="47"/>
      <c r="Q590" s="47"/>
      <c r="R590" s="47"/>
      <c r="S590" s="47"/>
      <c r="T590" s="47"/>
      <c r="U590" s="47"/>
      <c r="V590" s="47"/>
      <c r="W590" s="47"/>
      <c r="X590" s="47"/>
      <c r="Y590" s="47"/>
      <c r="Z590" s="47"/>
      <c r="AA590" s="47" t="s">
        <v>1</v>
      </c>
      <c r="AB590" s="47"/>
      <c r="AC590" s="47"/>
      <c r="AD590" s="47"/>
      <c r="AE590" s="47"/>
      <c r="AF590" s="47"/>
      <c r="AG590" s="47"/>
      <c r="AH590" s="47" t="s">
        <v>1</v>
      </c>
    </row>
    <row r="591" spans="1:34" s="26" customFormat="1" ht="76.5" customHeight="1">
      <c r="A591" s="189" t="s">
        <v>2106</v>
      </c>
      <c r="B591" s="183" t="s">
        <v>2107</v>
      </c>
      <c r="C591" s="59" t="s">
        <v>103</v>
      </c>
      <c r="D591" s="67"/>
      <c r="E591" s="61"/>
      <c r="F591" s="61"/>
      <c r="G591" s="223" t="s">
        <v>2229</v>
      </c>
      <c r="H591" s="202" t="s">
        <v>2228</v>
      </c>
      <c r="I591" s="47" t="s">
        <v>2405</v>
      </c>
      <c r="J591" s="47" t="s">
        <v>2420</v>
      </c>
      <c r="K591" s="47" t="s">
        <v>2396</v>
      </c>
      <c r="L591" s="47" t="s">
        <v>2397</v>
      </c>
      <c r="M591" s="47" t="s">
        <v>5</v>
      </c>
      <c r="N591" s="46">
        <f>COUNTIF(Table48[[#This Row],[CMMI Comprehensive Primary Care Plus (CPC+)
Version Date: CY 2017 ]:[CMS Merit-based Incentive Payment System (MIPS) - General Practice/Family Medicine, Internal Medicine, and Pediatrics
Version Date: CY 2017 ]],"*yes*")</f>
        <v>0</v>
      </c>
      <c r="O591" s="47"/>
      <c r="P591" s="47"/>
      <c r="Q591" s="47"/>
      <c r="R591" s="47"/>
      <c r="S591" s="47"/>
      <c r="T591" s="47"/>
      <c r="U591" s="47"/>
      <c r="V591" s="47"/>
      <c r="W591" s="47"/>
      <c r="X591" s="47"/>
      <c r="Y591" s="47"/>
      <c r="Z591" s="47"/>
      <c r="AA591" s="47"/>
      <c r="AB591" s="47"/>
      <c r="AC591" s="47"/>
      <c r="AD591" s="47"/>
      <c r="AE591" s="47"/>
      <c r="AF591" s="47"/>
      <c r="AG591" s="47"/>
      <c r="AH591" s="47" t="s">
        <v>2101</v>
      </c>
    </row>
    <row r="592" spans="1:34" s="26" customFormat="1" ht="76.5" customHeight="1">
      <c r="A592" s="189" t="s">
        <v>2113</v>
      </c>
      <c r="B592" s="183" t="s">
        <v>2112</v>
      </c>
      <c r="C592" s="59" t="s">
        <v>103</v>
      </c>
      <c r="D592" s="67"/>
      <c r="E592" s="61"/>
      <c r="F592" s="61"/>
      <c r="G592" s="240" t="s">
        <v>2512</v>
      </c>
      <c r="H592" s="231" t="s">
        <v>2519</v>
      </c>
      <c r="I592" s="47" t="s">
        <v>103</v>
      </c>
      <c r="J592" s="47" t="s">
        <v>103</v>
      </c>
      <c r="K592" s="47" t="s">
        <v>2400</v>
      </c>
      <c r="L592" s="47" t="s">
        <v>103</v>
      </c>
      <c r="M592" s="47" t="s">
        <v>6</v>
      </c>
      <c r="N592" s="46">
        <f>COUNTIF(Table48[[#This Row],[CMMI Comprehensive Primary Care Plus (CPC+)
Version Date: CY 2017 ]:[CMS Merit-based Incentive Payment System (MIPS) - General Practice/Family Medicine, Internal Medicine, and Pediatrics
Version Date: CY 2017 ]],"*yes*")</f>
        <v>0</v>
      </c>
      <c r="O592" s="47"/>
      <c r="P592" s="47"/>
      <c r="Q592" s="47"/>
      <c r="R592" s="47"/>
      <c r="S592" s="47"/>
      <c r="T592" s="47"/>
      <c r="U592" s="47"/>
      <c r="V592" s="47"/>
      <c r="W592" s="47"/>
      <c r="X592" s="47"/>
      <c r="Y592" s="47"/>
      <c r="Z592" s="47"/>
      <c r="AA592" s="47"/>
      <c r="AB592" s="47"/>
      <c r="AC592" s="47"/>
      <c r="AD592" s="47"/>
      <c r="AE592" s="47"/>
      <c r="AF592" s="47" t="s">
        <v>2280</v>
      </c>
      <c r="AG592" s="47" t="s">
        <v>2114</v>
      </c>
      <c r="AH592" s="47"/>
    </row>
    <row r="593" spans="1:34" s="26" customFormat="1" ht="76.5" customHeight="1">
      <c r="A593" s="189" t="s">
        <v>2115</v>
      </c>
      <c r="B593" s="183" t="s">
        <v>2124</v>
      </c>
      <c r="C593" s="59" t="s">
        <v>103</v>
      </c>
      <c r="D593" s="67"/>
      <c r="E593" s="61"/>
      <c r="F593" s="61"/>
      <c r="G593" s="240" t="s">
        <v>2493</v>
      </c>
      <c r="H593" s="202" t="s">
        <v>2126</v>
      </c>
      <c r="I593" s="47" t="s">
        <v>2445</v>
      </c>
      <c r="J593" s="47" t="s">
        <v>103</v>
      </c>
      <c r="K593" s="47" t="s">
        <v>2396</v>
      </c>
      <c r="L593" s="47" t="s">
        <v>103</v>
      </c>
      <c r="M593" s="47" t="s">
        <v>6</v>
      </c>
      <c r="N593" s="46">
        <f>COUNTIF(Table48[[#This Row],[CMMI Comprehensive Primary Care Plus (CPC+)
Version Date: CY 2017 ]:[CMS Merit-based Incentive Payment System (MIPS) - General Practice/Family Medicine, Internal Medicine, and Pediatrics
Version Date: CY 2017 ]],"*yes*")</f>
        <v>1</v>
      </c>
      <c r="O593" s="47"/>
      <c r="P593" s="47"/>
      <c r="Q593" s="47"/>
      <c r="R593" s="47"/>
      <c r="S593" s="47"/>
      <c r="T593" s="47"/>
      <c r="U593" s="47"/>
      <c r="V593" s="47"/>
      <c r="W593" s="47" t="s">
        <v>1</v>
      </c>
      <c r="X593" s="47"/>
      <c r="Y593" s="47"/>
      <c r="Z593" s="47"/>
      <c r="AA593" s="47"/>
      <c r="AB593" s="47"/>
      <c r="AC593" s="47"/>
      <c r="AD593" s="47"/>
      <c r="AE593" s="47"/>
      <c r="AF593" s="47"/>
      <c r="AG593" s="47"/>
      <c r="AH593" s="47"/>
    </row>
    <row r="594" spans="1:34" s="26" customFormat="1" ht="76.5" customHeight="1">
      <c r="A594" s="189" t="s">
        <v>2116</v>
      </c>
      <c r="B594" s="183" t="s">
        <v>2117</v>
      </c>
      <c r="C594" s="59" t="s">
        <v>103</v>
      </c>
      <c r="D594" s="67"/>
      <c r="E594" s="61"/>
      <c r="F594" s="61"/>
      <c r="G594" s="223" t="s">
        <v>2118</v>
      </c>
      <c r="H594" s="202" t="s">
        <v>2119</v>
      </c>
      <c r="I594" s="47" t="s">
        <v>2445</v>
      </c>
      <c r="J594" s="47" t="s">
        <v>103</v>
      </c>
      <c r="K594" s="47" t="s">
        <v>2402</v>
      </c>
      <c r="L594" s="47" t="s">
        <v>2403</v>
      </c>
      <c r="M594" s="47" t="s">
        <v>6</v>
      </c>
      <c r="N594" s="46">
        <f>COUNTIF(Table48[[#This Row],[CMMI Comprehensive Primary Care Plus (CPC+)
Version Date: CY 2017 ]:[CMS Merit-based Incentive Payment System (MIPS) - General Practice/Family Medicine, Internal Medicine, and Pediatrics
Version Date: CY 2017 ]],"*yes*")</f>
        <v>0</v>
      </c>
      <c r="O594" s="47"/>
      <c r="P594" s="47"/>
      <c r="Q594" s="47"/>
      <c r="R594" s="47"/>
      <c r="S594" s="47"/>
      <c r="T594" s="47"/>
      <c r="U594" s="47"/>
      <c r="V594" s="47"/>
      <c r="W594" s="47"/>
      <c r="X594" s="47"/>
      <c r="Y594" s="47"/>
      <c r="Z594" s="47"/>
      <c r="AA594" s="47"/>
      <c r="AB594" s="47"/>
      <c r="AC594" s="47"/>
      <c r="AD594" s="47"/>
      <c r="AE594" s="47"/>
      <c r="AF594" s="47"/>
      <c r="AG594" s="47"/>
      <c r="AH594" s="47"/>
    </row>
    <row r="595" spans="1:34" s="26" customFormat="1" ht="76.5" customHeight="1">
      <c r="A595" s="189" t="s">
        <v>2122</v>
      </c>
      <c r="B595" s="183" t="s">
        <v>2123</v>
      </c>
      <c r="C595" s="59" t="s">
        <v>103</v>
      </c>
      <c r="D595" s="67"/>
      <c r="E595" s="61"/>
      <c r="F595" s="61"/>
      <c r="G595" s="240" t="s">
        <v>2493</v>
      </c>
      <c r="H595" s="202" t="s">
        <v>2125</v>
      </c>
      <c r="I595" s="47" t="s">
        <v>2467</v>
      </c>
      <c r="J595" s="47" t="s">
        <v>103</v>
      </c>
      <c r="K595" s="47" t="s">
        <v>2416</v>
      </c>
      <c r="L595" s="47" t="s">
        <v>103</v>
      </c>
      <c r="M595" s="47" t="s">
        <v>2592</v>
      </c>
      <c r="N595" s="46">
        <f>COUNTIF(Table48[[#This Row],[CMMI Comprehensive Primary Care Plus (CPC+)
Version Date: CY 2017 ]:[CMS Merit-based Incentive Payment System (MIPS) - General Practice/Family Medicine, Internal Medicine, and Pediatrics
Version Date: CY 2017 ]],"*yes*")</f>
        <v>1</v>
      </c>
      <c r="O595" s="47"/>
      <c r="P595" s="47"/>
      <c r="Q595" s="47"/>
      <c r="R595" s="47"/>
      <c r="S595" s="47"/>
      <c r="T595" s="47"/>
      <c r="U595" s="47"/>
      <c r="V595" s="47"/>
      <c r="W595" s="47" t="s">
        <v>1</v>
      </c>
      <c r="X595" s="47"/>
      <c r="Y595" s="47"/>
      <c r="Z595" s="47"/>
      <c r="AA595" s="47"/>
      <c r="AB595" s="47"/>
      <c r="AC595" s="47"/>
      <c r="AD595" s="47"/>
      <c r="AE595" s="47"/>
      <c r="AF595" s="47"/>
      <c r="AG595" s="47"/>
      <c r="AH595" s="47"/>
    </row>
    <row r="596" spans="1:34" s="26" customFormat="1" ht="76.5" customHeight="1">
      <c r="A596" s="189" t="s">
        <v>2256</v>
      </c>
      <c r="B596" s="183" t="s">
        <v>2048</v>
      </c>
      <c r="C596" s="59" t="s">
        <v>103</v>
      </c>
      <c r="D596" s="67"/>
      <c r="E596" s="61"/>
      <c r="F596" s="61"/>
      <c r="G596" s="223" t="s">
        <v>2018</v>
      </c>
      <c r="H596" s="202" t="s">
        <v>2049</v>
      </c>
      <c r="I596" s="47" t="s">
        <v>2405</v>
      </c>
      <c r="J596" s="47" t="s">
        <v>2399</v>
      </c>
      <c r="K596" s="47" t="s">
        <v>2396</v>
      </c>
      <c r="L596" s="47" t="s">
        <v>2403</v>
      </c>
      <c r="M596" s="236" t="s">
        <v>430</v>
      </c>
      <c r="N596" s="46">
        <f>COUNTIF(Table48[[#This Row],[CMMI Comprehensive Primary Care Plus (CPC+)
Version Date: CY 2017 ]:[CMS Merit-based Incentive Payment System (MIPS) - General Practice/Family Medicine, Internal Medicine, and Pediatrics
Version Date: CY 2017 ]],"*yes*")</f>
        <v>1</v>
      </c>
      <c r="O596" s="47"/>
      <c r="P596" s="47"/>
      <c r="Q596" s="47"/>
      <c r="R596" s="47"/>
      <c r="S596" s="47"/>
      <c r="T596" s="47"/>
      <c r="U596" s="47"/>
      <c r="V596" s="47"/>
      <c r="W596" s="47"/>
      <c r="X596" s="47"/>
      <c r="Y596" s="47"/>
      <c r="Z596" s="227" t="s">
        <v>2458</v>
      </c>
      <c r="AA596" s="47"/>
      <c r="AB596" s="47"/>
      <c r="AC596" s="47"/>
      <c r="AD596" s="47"/>
      <c r="AE596" s="47"/>
      <c r="AF596" s="47"/>
      <c r="AG596" s="47"/>
      <c r="AH596" s="47"/>
    </row>
    <row r="597" spans="1:34" s="26" customFormat="1" ht="76.5" customHeight="1">
      <c r="A597" s="189" t="s">
        <v>2257</v>
      </c>
      <c r="B597" s="183" t="s">
        <v>2050</v>
      </c>
      <c r="C597" s="59" t="s">
        <v>103</v>
      </c>
      <c r="D597" s="67"/>
      <c r="E597" s="61"/>
      <c r="F597" s="61"/>
      <c r="G597" s="223" t="s">
        <v>2020</v>
      </c>
      <c r="H597" s="202" t="s">
        <v>2051</v>
      </c>
      <c r="I597" s="47" t="s">
        <v>2398</v>
      </c>
      <c r="J597" s="47" t="s">
        <v>2428</v>
      </c>
      <c r="K597" s="47" t="s">
        <v>2402</v>
      </c>
      <c r="L597" s="47" t="s">
        <v>2403</v>
      </c>
      <c r="M597" s="236" t="s">
        <v>430</v>
      </c>
      <c r="N597" s="46">
        <f>COUNTIF(Table48[[#This Row],[CMMI Comprehensive Primary Care Plus (CPC+)
Version Date: CY 2017 ]:[CMS Merit-based Incentive Payment System (MIPS) - General Practice/Family Medicine, Internal Medicine, and Pediatrics
Version Date: CY 2017 ]],"*yes*")</f>
        <v>0</v>
      </c>
      <c r="O597" s="47"/>
      <c r="P597" s="47"/>
      <c r="Q597" s="47"/>
      <c r="R597" s="47"/>
      <c r="S597" s="47"/>
      <c r="T597" s="47"/>
      <c r="U597" s="47"/>
      <c r="V597" s="47"/>
      <c r="W597" s="47"/>
      <c r="X597" s="47"/>
      <c r="Y597" s="47"/>
      <c r="Z597" s="47"/>
      <c r="AA597" s="47"/>
      <c r="AB597" s="47"/>
      <c r="AC597" s="47"/>
      <c r="AD597" s="47"/>
      <c r="AE597" s="47"/>
      <c r="AF597" s="47"/>
      <c r="AG597" s="47"/>
      <c r="AH597" s="47"/>
    </row>
    <row r="598" spans="1:34" s="26" customFormat="1" ht="76.5" customHeight="1">
      <c r="A598" s="189" t="s">
        <v>2258</v>
      </c>
      <c r="B598" s="183" t="s">
        <v>2052</v>
      </c>
      <c r="C598" s="59" t="s">
        <v>103</v>
      </c>
      <c r="D598" s="67"/>
      <c r="E598" s="61"/>
      <c r="F598" s="61"/>
      <c r="G598" s="223" t="s">
        <v>2053</v>
      </c>
      <c r="H598" s="202" t="s">
        <v>2054</v>
      </c>
      <c r="I598" s="47" t="s">
        <v>2398</v>
      </c>
      <c r="J598" s="47" t="s">
        <v>103</v>
      </c>
      <c r="K598" s="47" t="s">
        <v>2402</v>
      </c>
      <c r="L598" s="47" t="s">
        <v>2403</v>
      </c>
      <c r="M598" s="227" t="s">
        <v>2171</v>
      </c>
      <c r="N598" s="46">
        <f>COUNTIF(Table48[[#This Row],[CMMI Comprehensive Primary Care Plus (CPC+)
Version Date: CY 2017 ]:[CMS Merit-based Incentive Payment System (MIPS) - General Practice/Family Medicine, Internal Medicine, and Pediatrics
Version Date: CY 2017 ]],"*yes*")</f>
        <v>0</v>
      </c>
      <c r="O598" s="47"/>
      <c r="P598" s="47"/>
      <c r="Q598" s="47"/>
      <c r="R598" s="47"/>
      <c r="S598" s="47"/>
      <c r="T598" s="47"/>
      <c r="U598" s="47"/>
      <c r="V598" s="47"/>
      <c r="W598" s="47"/>
      <c r="X598" s="47"/>
      <c r="Y598" s="47"/>
      <c r="Z598" s="47"/>
      <c r="AA598" s="47"/>
      <c r="AB598" s="47"/>
      <c r="AC598" s="47"/>
      <c r="AD598" s="47"/>
      <c r="AE598" s="47"/>
      <c r="AF598" s="47"/>
      <c r="AG598" s="47"/>
      <c r="AH598" s="47"/>
    </row>
    <row r="599" spans="1:34" s="26" customFormat="1" ht="76.5" customHeight="1">
      <c r="A599" s="189" t="s">
        <v>2259</v>
      </c>
      <c r="B599" s="183" t="s">
        <v>2006</v>
      </c>
      <c r="C599" s="59" t="s">
        <v>103</v>
      </c>
      <c r="D599" s="67"/>
      <c r="E599" s="61"/>
      <c r="F599" s="61"/>
      <c r="G599" s="223" t="s">
        <v>2002</v>
      </c>
      <c r="H599" s="202" t="s">
        <v>2212</v>
      </c>
      <c r="I599" s="47" t="s">
        <v>2412</v>
      </c>
      <c r="J599" s="47" t="s">
        <v>2413</v>
      </c>
      <c r="K599" s="47" t="s">
        <v>2396</v>
      </c>
      <c r="L599" s="47" t="s">
        <v>2441</v>
      </c>
      <c r="M599" s="236" t="s">
        <v>430</v>
      </c>
      <c r="N599" s="46">
        <f>COUNTIF(Table48[[#This Row],[CMMI Comprehensive Primary Care Plus (CPC+)
Version Date: CY 2017 ]:[CMS Merit-based Incentive Payment System (MIPS) - General Practice/Family Medicine, Internal Medicine, and Pediatrics
Version Date: CY 2017 ]],"*yes*")</f>
        <v>0</v>
      </c>
      <c r="O599" s="47"/>
      <c r="P599" s="47"/>
      <c r="Q599" s="47"/>
      <c r="R599" s="47"/>
      <c r="S599" s="47"/>
      <c r="T599" s="47"/>
      <c r="U599" s="47"/>
      <c r="V599" s="47"/>
      <c r="W599" s="47"/>
      <c r="X599" s="47"/>
      <c r="Y599" s="47"/>
      <c r="Z599" s="47"/>
      <c r="AA599" s="47"/>
      <c r="AB599" s="47"/>
      <c r="AC599" s="47"/>
      <c r="AD599" s="47"/>
      <c r="AE599" s="47"/>
      <c r="AF599" s="47"/>
      <c r="AG599" s="47"/>
      <c r="AH599" s="47"/>
    </row>
    <row r="600" spans="1:34" s="26" customFormat="1" ht="76.5" customHeight="1">
      <c r="A600" s="189" t="s">
        <v>2260</v>
      </c>
      <c r="B600" s="183" t="s">
        <v>2059</v>
      </c>
      <c r="C600" s="59" t="s">
        <v>103</v>
      </c>
      <c r="D600" s="67"/>
      <c r="E600" s="61"/>
      <c r="F600" s="61"/>
      <c r="G600" s="223" t="s">
        <v>2018</v>
      </c>
      <c r="H600" s="202" t="s">
        <v>2060</v>
      </c>
      <c r="I600" s="47" t="s">
        <v>2405</v>
      </c>
      <c r="J600" s="47" t="s">
        <v>2399</v>
      </c>
      <c r="K600" s="47" t="s">
        <v>2396</v>
      </c>
      <c r="L600" s="47" t="s">
        <v>2403</v>
      </c>
      <c r="M600" s="236" t="s">
        <v>430</v>
      </c>
      <c r="N600" s="46">
        <f>COUNTIF(Table48[[#This Row],[CMMI Comprehensive Primary Care Plus (CPC+)
Version Date: CY 2017 ]:[CMS Merit-based Incentive Payment System (MIPS) - General Practice/Family Medicine, Internal Medicine, and Pediatrics
Version Date: CY 2017 ]],"*yes*")</f>
        <v>1</v>
      </c>
      <c r="O600" s="47"/>
      <c r="P600" s="47"/>
      <c r="Q600" s="47"/>
      <c r="R600" s="47"/>
      <c r="S600" s="47"/>
      <c r="T600" s="47"/>
      <c r="U600" s="47"/>
      <c r="V600" s="47"/>
      <c r="W600" s="47"/>
      <c r="X600" s="47"/>
      <c r="Y600" s="47"/>
      <c r="Z600" s="227" t="s">
        <v>2458</v>
      </c>
      <c r="AA600" s="47"/>
      <c r="AB600" s="47"/>
      <c r="AC600" s="47"/>
      <c r="AD600" s="47"/>
      <c r="AE600" s="47"/>
      <c r="AF600" s="47"/>
      <c r="AG600" s="47"/>
      <c r="AH600" s="47"/>
    </row>
    <row r="601" spans="1:34" s="26" customFormat="1" ht="76.5" customHeight="1">
      <c r="A601" s="189" t="s">
        <v>2261</v>
      </c>
      <c r="B601" s="183" t="s">
        <v>2061</v>
      </c>
      <c r="C601" s="59" t="s">
        <v>103</v>
      </c>
      <c r="D601" s="67"/>
      <c r="E601" s="61"/>
      <c r="F601" s="61"/>
      <c r="G601" s="223" t="s">
        <v>2020</v>
      </c>
      <c r="H601" s="202" t="s">
        <v>2062</v>
      </c>
      <c r="I601" s="47" t="s">
        <v>2412</v>
      </c>
      <c r="J601" s="47" t="s">
        <v>2428</v>
      </c>
      <c r="K601" s="47" t="s">
        <v>2402</v>
      </c>
      <c r="L601" s="47" t="s">
        <v>2403</v>
      </c>
      <c r="M601" s="236" t="s">
        <v>430</v>
      </c>
      <c r="N601" s="46">
        <f>COUNTIF(Table48[[#This Row],[CMMI Comprehensive Primary Care Plus (CPC+)
Version Date: CY 2017 ]:[CMS Merit-based Incentive Payment System (MIPS) - General Practice/Family Medicine, Internal Medicine, and Pediatrics
Version Date: CY 2017 ]],"*yes*")</f>
        <v>0</v>
      </c>
      <c r="O601" s="47"/>
      <c r="P601" s="47"/>
      <c r="Q601" s="47"/>
      <c r="R601" s="47"/>
      <c r="S601" s="47"/>
      <c r="T601" s="47"/>
      <c r="U601" s="47"/>
      <c r="V601" s="47"/>
      <c r="W601" s="47"/>
      <c r="X601" s="47"/>
      <c r="Y601" s="47"/>
      <c r="Z601" s="47"/>
      <c r="AA601" s="47"/>
      <c r="AB601" s="47"/>
      <c r="AC601" s="47"/>
      <c r="AD601" s="47"/>
      <c r="AE601" s="47"/>
      <c r="AF601" s="47"/>
      <c r="AG601" s="47"/>
      <c r="AH601" s="47"/>
    </row>
    <row r="602" spans="1:34" s="26" customFormat="1" ht="76.5" customHeight="1">
      <c r="A602" s="189" t="s">
        <v>2262</v>
      </c>
      <c r="B602" s="183" t="s">
        <v>2063</v>
      </c>
      <c r="C602" s="59" t="s">
        <v>103</v>
      </c>
      <c r="D602" s="67"/>
      <c r="E602" s="61"/>
      <c r="F602" s="61"/>
      <c r="G602" s="223" t="s">
        <v>2018</v>
      </c>
      <c r="H602" s="202" t="s">
        <v>2064</v>
      </c>
      <c r="I602" s="47" t="s">
        <v>2405</v>
      </c>
      <c r="J602" s="47" t="s">
        <v>2399</v>
      </c>
      <c r="K602" s="47" t="s">
        <v>2396</v>
      </c>
      <c r="L602" s="47" t="s">
        <v>2403</v>
      </c>
      <c r="M602" s="236" t="s">
        <v>430</v>
      </c>
      <c r="N602" s="46">
        <f>COUNTIF(Table48[[#This Row],[CMMI Comprehensive Primary Care Plus (CPC+)
Version Date: CY 2017 ]:[CMS Merit-based Incentive Payment System (MIPS) - General Practice/Family Medicine, Internal Medicine, and Pediatrics
Version Date: CY 2017 ]],"*yes*")</f>
        <v>1</v>
      </c>
      <c r="O602" s="47"/>
      <c r="P602" s="47"/>
      <c r="Q602" s="47"/>
      <c r="R602" s="47"/>
      <c r="S602" s="47"/>
      <c r="T602" s="47"/>
      <c r="U602" s="47"/>
      <c r="V602" s="47"/>
      <c r="W602" s="47"/>
      <c r="X602" s="47"/>
      <c r="Y602" s="47"/>
      <c r="Z602" s="227" t="s">
        <v>2458</v>
      </c>
      <c r="AA602" s="47"/>
      <c r="AB602" s="47"/>
      <c r="AC602" s="47"/>
      <c r="AD602" s="47"/>
      <c r="AE602" s="47"/>
      <c r="AF602" s="47"/>
      <c r="AG602" s="47"/>
      <c r="AH602" s="47"/>
    </row>
    <row r="603" spans="1:34" s="26" customFormat="1" ht="76.5" customHeight="1">
      <c r="A603" s="189" t="s">
        <v>2263</v>
      </c>
      <c r="B603" s="183" t="s">
        <v>2065</v>
      </c>
      <c r="C603" s="59" t="s">
        <v>103</v>
      </c>
      <c r="D603" s="67"/>
      <c r="E603" s="61"/>
      <c r="F603" s="61"/>
      <c r="G603" s="223" t="s">
        <v>2068</v>
      </c>
      <c r="H603" s="202" t="s">
        <v>2069</v>
      </c>
      <c r="I603" s="47" t="s">
        <v>2412</v>
      </c>
      <c r="J603" s="47" t="s">
        <v>2417</v>
      </c>
      <c r="K603" s="47" t="s">
        <v>2396</v>
      </c>
      <c r="L603" s="47" t="s">
        <v>2403</v>
      </c>
      <c r="M603" s="227" t="s">
        <v>2171</v>
      </c>
      <c r="N603" s="46">
        <f>COUNTIF(Table48[[#This Row],[CMMI Comprehensive Primary Care Plus (CPC+)
Version Date: CY 2017 ]:[CMS Merit-based Incentive Payment System (MIPS) - General Practice/Family Medicine, Internal Medicine, and Pediatrics
Version Date: CY 2017 ]],"*yes*")</f>
        <v>0</v>
      </c>
      <c r="O603" s="47"/>
      <c r="P603" s="47"/>
      <c r="Q603" s="47"/>
      <c r="R603" s="47"/>
      <c r="S603" s="47"/>
      <c r="T603" s="47"/>
      <c r="U603" s="47"/>
      <c r="V603" s="47"/>
      <c r="W603" s="47"/>
      <c r="X603" s="47"/>
      <c r="Y603" s="47"/>
      <c r="Z603" s="47"/>
      <c r="AA603" s="47"/>
      <c r="AB603" s="47"/>
      <c r="AC603" s="47"/>
      <c r="AD603" s="47"/>
      <c r="AE603" s="47"/>
      <c r="AF603" s="47"/>
      <c r="AG603" s="47"/>
      <c r="AH603" s="47"/>
    </row>
    <row r="604" spans="1:34" s="26" customFormat="1" ht="76.5" customHeight="1">
      <c r="A604" s="189" t="s">
        <v>2264</v>
      </c>
      <c r="B604" s="183" t="s">
        <v>2066</v>
      </c>
      <c r="C604" s="59" t="s">
        <v>103</v>
      </c>
      <c r="D604" s="67"/>
      <c r="E604" s="61"/>
      <c r="F604" s="61"/>
      <c r="G604" s="223" t="s">
        <v>2068</v>
      </c>
      <c r="H604" s="202" t="s">
        <v>2070</v>
      </c>
      <c r="I604" s="47" t="s">
        <v>2412</v>
      </c>
      <c r="J604" s="47" t="s">
        <v>2417</v>
      </c>
      <c r="K604" s="47" t="s">
        <v>2396</v>
      </c>
      <c r="L604" s="47" t="s">
        <v>2397</v>
      </c>
      <c r="M604" s="227" t="s">
        <v>2171</v>
      </c>
      <c r="N604" s="46">
        <f>COUNTIF(Table48[[#This Row],[CMMI Comprehensive Primary Care Plus (CPC+)
Version Date: CY 2017 ]:[CMS Merit-based Incentive Payment System (MIPS) - General Practice/Family Medicine, Internal Medicine, and Pediatrics
Version Date: CY 2017 ]],"*yes*")</f>
        <v>0</v>
      </c>
      <c r="O604" s="47"/>
      <c r="P604" s="47"/>
      <c r="Q604" s="47"/>
      <c r="R604" s="47"/>
      <c r="S604" s="47"/>
      <c r="T604" s="47"/>
      <c r="U604" s="47"/>
      <c r="V604" s="47"/>
      <c r="W604" s="47"/>
      <c r="X604" s="47"/>
      <c r="Y604" s="47"/>
      <c r="Z604" s="47"/>
      <c r="AA604" s="47"/>
      <c r="AB604" s="47"/>
      <c r="AC604" s="47"/>
      <c r="AD604" s="47"/>
      <c r="AE604" s="47"/>
      <c r="AF604" s="47"/>
      <c r="AG604" s="47"/>
      <c r="AH604" s="47"/>
    </row>
    <row r="605" spans="1:34" s="26" customFormat="1" ht="76.5" customHeight="1">
      <c r="A605" s="189" t="s">
        <v>2265</v>
      </c>
      <c r="B605" s="183" t="s">
        <v>2067</v>
      </c>
      <c r="C605" s="59" t="s">
        <v>103</v>
      </c>
      <c r="D605" s="67"/>
      <c r="E605" s="61"/>
      <c r="F605" s="61"/>
      <c r="G605" s="223" t="s">
        <v>2003</v>
      </c>
      <c r="H605" s="202" t="s">
        <v>2071</v>
      </c>
      <c r="I605" s="227" t="s">
        <v>2412</v>
      </c>
      <c r="J605" s="227" t="s">
        <v>2401</v>
      </c>
      <c r="K605" s="47" t="s">
        <v>2402</v>
      </c>
      <c r="L605" s="47" t="s">
        <v>2403</v>
      </c>
      <c r="M605" s="236" t="s">
        <v>430</v>
      </c>
      <c r="N605" s="46">
        <f>COUNTIF(Table48[[#This Row],[CMMI Comprehensive Primary Care Plus (CPC+)
Version Date: CY 2017 ]:[CMS Merit-based Incentive Payment System (MIPS) - General Practice/Family Medicine, Internal Medicine, and Pediatrics
Version Date: CY 2017 ]],"*yes*")</f>
        <v>0</v>
      </c>
      <c r="O605" s="47"/>
      <c r="P605" s="47"/>
      <c r="Q605" s="47"/>
      <c r="R605" s="47"/>
      <c r="S605" s="47"/>
      <c r="T605" s="47"/>
      <c r="U605" s="47"/>
      <c r="V605" s="47"/>
      <c r="W605" s="47"/>
      <c r="X605" s="47"/>
      <c r="Y605" s="47"/>
      <c r="Z605" s="47"/>
      <c r="AA605" s="47"/>
      <c r="AB605" s="47"/>
      <c r="AC605" s="47"/>
      <c r="AD605" s="47"/>
      <c r="AE605" s="47"/>
      <c r="AF605" s="47"/>
      <c r="AG605" s="47"/>
      <c r="AH605" s="47"/>
    </row>
    <row r="606" spans="1:34" s="26" customFormat="1" ht="76.5" customHeight="1">
      <c r="A606" s="189" t="s">
        <v>2266</v>
      </c>
      <c r="B606" s="183" t="s">
        <v>2777</v>
      </c>
      <c r="C606" s="59" t="s">
        <v>103</v>
      </c>
      <c r="D606" s="67"/>
      <c r="E606" s="61"/>
      <c r="F606" s="61"/>
      <c r="G606" s="223" t="s">
        <v>2018</v>
      </c>
      <c r="H606" s="202" t="s">
        <v>2076</v>
      </c>
      <c r="I606" s="227" t="s">
        <v>2398</v>
      </c>
      <c r="J606" s="227" t="s">
        <v>2428</v>
      </c>
      <c r="K606" s="47" t="s">
        <v>2396</v>
      </c>
      <c r="L606" s="47" t="s">
        <v>2403</v>
      </c>
      <c r="M606" s="227" t="s">
        <v>2171</v>
      </c>
      <c r="N606" s="46">
        <f>COUNTIF(Table48[[#This Row],[CMMI Comprehensive Primary Care Plus (CPC+)
Version Date: CY 2017 ]:[CMS Merit-based Incentive Payment System (MIPS) - General Practice/Family Medicine, Internal Medicine, and Pediatrics
Version Date: CY 2017 ]],"*yes*")</f>
        <v>0</v>
      </c>
      <c r="O606" s="47"/>
      <c r="P606" s="47"/>
      <c r="Q606" s="47"/>
      <c r="R606" s="47"/>
      <c r="S606" s="47"/>
      <c r="T606" s="47"/>
      <c r="U606" s="47"/>
      <c r="V606" s="47"/>
      <c r="W606" s="47"/>
      <c r="X606" s="47"/>
      <c r="Y606" s="47"/>
      <c r="Z606" s="47"/>
      <c r="AA606" s="47"/>
      <c r="AB606" s="47"/>
      <c r="AC606" s="47"/>
      <c r="AD606" s="47"/>
      <c r="AE606" s="47"/>
      <c r="AF606" s="47"/>
      <c r="AG606" s="47"/>
      <c r="AH606" s="47"/>
    </row>
    <row r="607" spans="1:34" s="26" customFormat="1" ht="76.5" customHeight="1">
      <c r="A607" s="189" t="s">
        <v>2267</v>
      </c>
      <c r="B607" s="183" t="s">
        <v>2072</v>
      </c>
      <c r="C607" s="59" t="s">
        <v>103</v>
      </c>
      <c r="D607" s="67"/>
      <c r="E607" s="61"/>
      <c r="F607" s="61"/>
      <c r="G607" s="223" t="s">
        <v>2020</v>
      </c>
      <c r="H607" s="202" t="s">
        <v>2077</v>
      </c>
      <c r="I607" s="227" t="s">
        <v>2414</v>
      </c>
      <c r="J607" s="227" t="s">
        <v>103</v>
      </c>
      <c r="K607" s="47" t="s">
        <v>2402</v>
      </c>
      <c r="L607" s="47" t="s">
        <v>2403</v>
      </c>
      <c r="M607" s="236" t="s">
        <v>430</v>
      </c>
      <c r="N607" s="46">
        <f>COUNTIF(Table48[[#This Row],[CMMI Comprehensive Primary Care Plus (CPC+)
Version Date: CY 2017 ]:[CMS Merit-based Incentive Payment System (MIPS) - General Practice/Family Medicine, Internal Medicine, and Pediatrics
Version Date: CY 2017 ]],"*yes*")</f>
        <v>0</v>
      </c>
      <c r="O607" s="47"/>
      <c r="P607" s="47"/>
      <c r="Q607" s="47"/>
      <c r="R607" s="47"/>
      <c r="S607" s="47"/>
      <c r="T607" s="47"/>
      <c r="U607" s="47"/>
      <c r="V607" s="47"/>
      <c r="W607" s="47"/>
      <c r="X607" s="47"/>
      <c r="Y607" s="47"/>
      <c r="Z607" s="47"/>
      <c r="AA607" s="47"/>
      <c r="AB607" s="47"/>
      <c r="AC607" s="47"/>
      <c r="AD607" s="47"/>
      <c r="AE607" s="47"/>
      <c r="AF607" s="47"/>
      <c r="AG607" s="47"/>
      <c r="AH607" s="47"/>
    </row>
    <row r="608" spans="1:34" s="26" customFormat="1" ht="76.5" customHeight="1">
      <c r="A608" s="189" t="s">
        <v>2268</v>
      </c>
      <c r="B608" s="183" t="s">
        <v>2073</v>
      </c>
      <c r="C608" s="59" t="s">
        <v>103</v>
      </c>
      <c r="D608" s="67"/>
      <c r="E608" s="61"/>
      <c r="F608" s="61"/>
      <c r="G608" s="223" t="s">
        <v>2020</v>
      </c>
      <c r="H608" s="202" t="s">
        <v>2078</v>
      </c>
      <c r="I608" s="227" t="s">
        <v>2414</v>
      </c>
      <c r="J608" s="227" t="s">
        <v>2413</v>
      </c>
      <c r="K608" s="47" t="s">
        <v>2396</v>
      </c>
      <c r="L608" s="47" t="s">
        <v>2403</v>
      </c>
      <c r="M608" s="236" t="s">
        <v>430</v>
      </c>
      <c r="N608" s="46">
        <f>COUNTIF(Table48[[#This Row],[CMMI Comprehensive Primary Care Plus (CPC+)
Version Date: CY 2017 ]:[CMS Merit-based Incentive Payment System (MIPS) - General Practice/Family Medicine, Internal Medicine, and Pediatrics
Version Date: CY 2017 ]],"*yes*")</f>
        <v>0</v>
      </c>
      <c r="O608" s="47"/>
      <c r="P608" s="47"/>
      <c r="Q608" s="47"/>
      <c r="R608" s="47"/>
      <c r="S608" s="47"/>
      <c r="T608" s="47"/>
      <c r="U608" s="47"/>
      <c r="V608" s="47"/>
      <c r="W608" s="47"/>
      <c r="X608" s="47"/>
      <c r="Y608" s="47"/>
      <c r="Z608" s="47"/>
      <c r="AA608" s="47"/>
      <c r="AB608" s="47"/>
      <c r="AC608" s="47"/>
      <c r="AD608" s="47"/>
      <c r="AE608" s="47"/>
      <c r="AF608" s="47"/>
      <c r="AG608" s="47"/>
      <c r="AH608" s="47"/>
    </row>
    <row r="609" spans="1:34" s="26" customFormat="1" ht="76.5" customHeight="1">
      <c r="A609" s="189" t="s">
        <v>2667</v>
      </c>
      <c r="B609" s="230" t="s">
        <v>2586</v>
      </c>
      <c r="C609" s="59" t="s">
        <v>103</v>
      </c>
      <c r="D609" s="67"/>
      <c r="E609" s="66"/>
      <c r="F609" s="66"/>
      <c r="G609" s="223" t="s">
        <v>103</v>
      </c>
      <c r="H609" s="202" t="s">
        <v>2586</v>
      </c>
      <c r="I609" s="47" t="s">
        <v>2412</v>
      </c>
      <c r="J609" s="47" t="s">
        <v>103</v>
      </c>
      <c r="K609" s="47" t="s">
        <v>2402</v>
      </c>
      <c r="L609" s="47" t="s">
        <v>2441</v>
      </c>
      <c r="M609" s="47" t="s">
        <v>5</v>
      </c>
      <c r="N609" s="46">
        <f>COUNTIF(Table48[[#This Row],[CMMI Comprehensive Primary Care Plus (CPC+)
Version Date: CY 2017 ]:[CMS Merit-based Incentive Payment System (MIPS) - General Practice/Family Medicine, Internal Medicine, and Pediatrics
Version Date: CY 2017 ]],"*yes*")</f>
        <v>0</v>
      </c>
      <c r="O609" s="47"/>
      <c r="P609" s="47"/>
      <c r="Q609" s="47"/>
      <c r="R609" s="47"/>
      <c r="S609" s="47"/>
      <c r="T609" s="47"/>
      <c r="U609" s="47"/>
      <c r="V609" s="47"/>
      <c r="W609" s="47"/>
      <c r="X609" s="47"/>
      <c r="Y609" s="47"/>
      <c r="Z609" s="47"/>
      <c r="AA609" s="47"/>
      <c r="AB609" s="47"/>
      <c r="AC609" s="47"/>
      <c r="AD609" s="47"/>
      <c r="AE609" s="47"/>
      <c r="AF609" s="47"/>
      <c r="AG609" s="47"/>
      <c r="AH609" s="47"/>
    </row>
    <row r="610" spans="1:34" s="26" customFormat="1" ht="76.5" customHeight="1">
      <c r="A610" s="189" t="s">
        <v>2588</v>
      </c>
      <c r="B610" s="230" t="s">
        <v>2587</v>
      </c>
      <c r="C610" s="59" t="s">
        <v>103</v>
      </c>
      <c r="D610" s="67"/>
      <c r="E610" s="66"/>
      <c r="F610" s="66"/>
      <c r="G610" s="223" t="s">
        <v>103</v>
      </c>
      <c r="H610" s="202" t="s">
        <v>2587</v>
      </c>
      <c r="I610" s="47" t="s">
        <v>2412</v>
      </c>
      <c r="J610" s="47" t="s">
        <v>103</v>
      </c>
      <c r="K610" s="47" t="s">
        <v>2402</v>
      </c>
      <c r="L610" s="47" t="s">
        <v>2441</v>
      </c>
      <c r="M610" s="47" t="s">
        <v>5</v>
      </c>
      <c r="N610" s="46">
        <f>COUNTIF(Table48[[#This Row],[CMMI Comprehensive Primary Care Plus (CPC+)
Version Date: CY 2017 ]:[CMS Merit-based Incentive Payment System (MIPS) - General Practice/Family Medicine, Internal Medicine, and Pediatrics
Version Date: CY 2017 ]],"*yes*")</f>
        <v>0</v>
      </c>
      <c r="O610" s="47"/>
      <c r="P610" s="47"/>
      <c r="Q610" s="47"/>
      <c r="R610" s="47"/>
      <c r="S610" s="47"/>
      <c r="T610" s="47"/>
      <c r="U610" s="47"/>
      <c r="V610" s="47"/>
      <c r="W610" s="47"/>
      <c r="X610" s="47"/>
      <c r="Y610" s="47"/>
      <c r="Z610" s="47"/>
      <c r="AA610" s="47"/>
      <c r="AB610" s="47"/>
      <c r="AC610" s="47"/>
      <c r="AD610" s="47"/>
      <c r="AE610" s="47"/>
      <c r="AF610" s="47"/>
      <c r="AG610" s="47"/>
      <c r="AH610" s="47"/>
    </row>
    <row r="611" spans="1:34" s="26" customFormat="1" ht="76.5" customHeight="1">
      <c r="A611" s="189" t="s">
        <v>2790</v>
      </c>
      <c r="B611" s="183" t="s">
        <v>408</v>
      </c>
      <c r="C611" s="57" t="s">
        <v>103</v>
      </c>
      <c r="D611" s="60"/>
      <c r="E611" s="61" t="s">
        <v>407</v>
      </c>
      <c r="F611" s="61"/>
      <c r="G611" s="240" t="s">
        <v>2502</v>
      </c>
      <c r="H611" s="202" t="s">
        <v>2788</v>
      </c>
      <c r="I611" s="227" t="s">
        <v>2461</v>
      </c>
      <c r="J611" s="47" t="s">
        <v>2407</v>
      </c>
      <c r="K611" s="47" t="s">
        <v>2396</v>
      </c>
      <c r="L611" s="47" t="s">
        <v>2441</v>
      </c>
      <c r="M611" s="47" t="s">
        <v>5</v>
      </c>
      <c r="N611" s="46">
        <f>COUNTIF(Table48[[#This Row],[CMMI Comprehensive Primary Care Plus (CPC+)
Version Date: CY 2017 ]:[CMS Merit-based Incentive Payment System (MIPS) - General Practice/Family Medicine, Internal Medicine, and Pediatrics
Version Date: CY 2017 ]],"*yes*")</f>
        <v>0</v>
      </c>
      <c r="O611" s="47"/>
      <c r="P611" s="47"/>
      <c r="Q611" s="47"/>
      <c r="R611" s="47"/>
      <c r="S611" s="47"/>
      <c r="T611" s="47"/>
      <c r="U611" s="47"/>
      <c r="V611" s="47"/>
      <c r="W611" s="47"/>
      <c r="X611" s="47"/>
      <c r="Y611" s="47"/>
      <c r="Z611" s="47"/>
      <c r="AA611" s="47"/>
      <c r="AB611" s="47"/>
      <c r="AC611" s="47"/>
      <c r="AD611" s="47"/>
      <c r="AE611" s="47"/>
      <c r="AF611" s="47" t="s">
        <v>2278</v>
      </c>
      <c r="AG611" s="47"/>
      <c r="AH611" s="47"/>
    </row>
    <row r="612" spans="1:34" s="26" customFormat="1" ht="76.5" customHeight="1">
      <c r="A612" s="189" t="s">
        <v>2843</v>
      </c>
      <c r="B612" s="183" t="s">
        <v>386</v>
      </c>
      <c r="C612" s="57" t="s">
        <v>103</v>
      </c>
      <c r="D612" s="60"/>
      <c r="E612" s="61"/>
      <c r="F612" s="61"/>
      <c r="G612" s="240" t="s">
        <v>2501</v>
      </c>
      <c r="H612" s="202" t="s">
        <v>2844</v>
      </c>
      <c r="I612" s="227" t="s">
        <v>2405</v>
      </c>
      <c r="J612" s="47" t="s">
        <v>2407</v>
      </c>
      <c r="K612" s="47" t="s">
        <v>2396</v>
      </c>
      <c r="L612" s="47" t="s">
        <v>2408</v>
      </c>
      <c r="M612" s="47" t="s">
        <v>430</v>
      </c>
      <c r="N612" s="46">
        <f>COUNTIF(Table48[[#This Row],[CMMI Comprehensive Primary Care Plus (CPC+)
Version Date: CY 2017 ]:[CMS Merit-based Incentive Payment System (MIPS) - General Practice/Family Medicine, Internal Medicine, and Pediatrics
Version Date: CY 2017 ]],"*yes*")</f>
        <v>0</v>
      </c>
      <c r="O612" s="47"/>
      <c r="P612" s="47"/>
      <c r="Q612" s="47"/>
      <c r="R612" s="47"/>
      <c r="S612" s="47"/>
      <c r="T612" s="47"/>
      <c r="U612" s="47"/>
      <c r="V612" s="47"/>
      <c r="W612" s="47"/>
      <c r="X612" s="47"/>
      <c r="Y612" s="47"/>
      <c r="Z612" s="47"/>
      <c r="AA612" s="47"/>
      <c r="AB612" s="47"/>
      <c r="AC612" s="47"/>
      <c r="AD612" s="47"/>
      <c r="AE612" s="47"/>
      <c r="AF612" s="47"/>
      <c r="AG612" s="47"/>
      <c r="AH612" s="47" t="s">
        <v>1</v>
      </c>
    </row>
    <row r="613" spans="1:34" s="26" customFormat="1" ht="76.5" customHeight="1">
      <c r="A613" s="189" t="s">
        <v>2845</v>
      </c>
      <c r="B613" s="183" t="s">
        <v>2846</v>
      </c>
      <c r="C613" s="57" t="s">
        <v>103</v>
      </c>
      <c r="D613" s="60"/>
      <c r="E613" s="61"/>
      <c r="F613" s="61"/>
      <c r="G613" s="223" t="s">
        <v>2847</v>
      </c>
      <c r="H613" s="202" t="s">
        <v>2848</v>
      </c>
      <c r="I613" s="227" t="s">
        <v>2432</v>
      </c>
      <c r="J613" s="47" t="s">
        <v>103</v>
      </c>
      <c r="K613" s="47" t="s">
        <v>2400</v>
      </c>
      <c r="L613" s="47" t="s">
        <v>2397</v>
      </c>
      <c r="M613" s="47" t="s">
        <v>6</v>
      </c>
      <c r="N613" s="46">
        <f>COUNTIF(Table48[[#This Row],[CMMI Comprehensive Primary Care Plus (CPC+)
Version Date: CY 2017 ]:[CMS Merit-based Incentive Payment System (MIPS) - General Practice/Family Medicine, Internal Medicine, and Pediatrics
Version Date: CY 2017 ]],"*yes*")</f>
        <v>1</v>
      </c>
      <c r="O613" s="47"/>
      <c r="P613" s="47"/>
      <c r="Q613" s="47" t="s">
        <v>1</v>
      </c>
      <c r="R613" s="47"/>
      <c r="S613" s="47"/>
      <c r="T613" s="47"/>
      <c r="U613" s="47"/>
      <c r="V613" s="47"/>
      <c r="W613" s="47"/>
      <c r="X613" s="47"/>
      <c r="Y613" s="47"/>
      <c r="Z613" s="47"/>
      <c r="AA613" s="47"/>
      <c r="AB613" s="47"/>
      <c r="AC613" s="47"/>
      <c r="AD613" s="47"/>
      <c r="AE613" s="47"/>
      <c r="AF613" s="47"/>
      <c r="AG613" s="47"/>
      <c r="AH613" s="47"/>
    </row>
    <row r="614" spans="1:34" s="26" customFormat="1" ht="76.5" customHeight="1">
      <c r="A614" s="190" t="s">
        <v>1520</v>
      </c>
      <c r="B614" s="183" t="s">
        <v>1518</v>
      </c>
      <c r="C614" s="59" t="s">
        <v>1515</v>
      </c>
      <c r="D614" s="67"/>
      <c r="E614" s="66"/>
      <c r="F614" s="66"/>
      <c r="G614" s="240" t="s">
        <v>2021</v>
      </c>
      <c r="H614" s="202" t="s">
        <v>2202</v>
      </c>
      <c r="I614" s="47" t="s">
        <v>2412</v>
      </c>
      <c r="J614" s="47" t="s">
        <v>2410</v>
      </c>
      <c r="K614" s="47" t="s">
        <v>2402</v>
      </c>
      <c r="L614" s="47" t="s">
        <v>2408</v>
      </c>
      <c r="M614" s="154" t="s">
        <v>5</v>
      </c>
      <c r="N614" s="46">
        <f>COUNTIF(Table48[[#This Row],[CMMI Comprehensive Primary Care Plus (CPC+)
Version Date: CY 2017 ]:[CMS Merit-based Incentive Payment System (MIPS) - General Practice/Family Medicine, Internal Medicine, and Pediatrics
Version Date: CY 2017 ]],"*yes*")</f>
        <v>1</v>
      </c>
      <c r="O614" s="47"/>
      <c r="P614" s="47"/>
      <c r="Q614" s="47"/>
      <c r="R614" s="47"/>
      <c r="S614" s="47"/>
      <c r="T614" s="47"/>
      <c r="U614" s="47"/>
      <c r="V614" s="47"/>
      <c r="W614" s="47"/>
      <c r="X614" s="47"/>
      <c r="Y614" s="47" t="s">
        <v>1886</v>
      </c>
      <c r="Z614" s="47"/>
      <c r="AA614" s="47"/>
      <c r="AB614" s="47"/>
      <c r="AC614" s="47"/>
      <c r="AD614" s="47"/>
      <c r="AE614" s="47"/>
      <c r="AF614" s="47"/>
      <c r="AG614" s="47"/>
      <c r="AH614" s="47"/>
    </row>
    <row r="615" spans="1:34" s="26" customFormat="1" ht="76.5" customHeight="1">
      <c r="A615" s="190" t="s">
        <v>1521</v>
      </c>
      <c r="B615" s="183" t="s">
        <v>1517</v>
      </c>
      <c r="C615" s="59" t="s">
        <v>1515</v>
      </c>
      <c r="D615" s="67"/>
      <c r="E615" s="66"/>
      <c r="F615" s="66"/>
      <c r="G615" s="240" t="s">
        <v>2021</v>
      </c>
      <c r="H615" s="202" t="s">
        <v>2203</v>
      </c>
      <c r="I615" s="47" t="s">
        <v>2412</v>
      </c>
      <c r="J615" s="47" t="s">
        <v>2401</v>
      </c>
      <c r="K615" s="47" t="s">
        <v>2402</v>
      </c>
      <c r="L615" s="47" t="s">
        <v>2408</v>
      </c>
      <c r="M615" s="154" t="s">
        <v>5</v>
      </c>
      <c r="N615" s="46">
        <f>COUNTIF(Table48[[#This Row],[CMMI Comprehensive Primary Care Plus (CPC+)
Version Date: CY 2017 ]:[CMS Merit-based Incentive Payment System (MIPS) - General Practice/Family Medicine, Internal Medicine, and Pediatrics
Version Date: CY 2017 ]],"*yes*")</f>
        <v>1</v>
      </c>
      <c r="O615" s="47"/>
      <c r="P615" s="47"/>
      <c r="Q615" s="47"/>
      <c r="R615" s="47"/>
      <c r="S615" s="47"/>
      <c r="T615" s="47"/>
      <c r="U615" s="47"/>
      <c r="V615" s="47"/>
      <c r="W615" s="47"/>
      <c r="X615" s="47"/>
      <c r="Y615" s="47" t="s">
        <v>1887</v>
      </c>
      <c r="Z615" s="47"/>
      <c r="AA615" s="47"/>
      <c r="AB615" s="47"/>
      <c r="AC615" s="47"/>
      <c r="AD615" s="47"/>
      <c r="AE615" s="47"/>
      <c r="AF615" s="47"/>
      <c r="AG615" s="47"/>
      <c r="AH615" s="47"/>
    </row>
    <row r="616" spans="1:34" s="26" customFormat="1" ht="76.5" customHeight="1">
      <c r="A616" s="190" t="s">
        <v>1522</v>
      </c>
      <c r="B616" s="183" t="s">
        <v>1516</v>
      </c>
      <c r="C616" s="59" t="s">
        <v>1515</v>
      </c>
      <c r="D616" s="67"/>
      <c r="E616" s="66"/>
      <c r="F616" s="66"/>
      <c r="G616" s="240" t="s">
        <v>2021</v>
      </c>
      <c r="H616" s="202" t="s">
        <v>2204</v>
      </c>
      <c r="I616" s="47" t="s">
        <v>2412</v>
      </c>
      <c r="J616" s="47" t="s">
        <v>2413</v>
      </c>
      <c r="K616" s="47" t="s">
        <v>2402</v>
      </c>
      <c r="L616" s="47" t="s">
        <v>2408</v>
      </c>
      <c r="M616" s="154" t="s">
        <v>5</v>
      </c>
      <c r="N616" s="46">
        <f>COUNTIF(Table48[[#This Row],[CMMI Comprehensive Primary Care Plus (CPC+)
Version Date: CY 2017 ]:[CMS Merit-based Incentive Payment System (MIPS) - General Practice/Family Medicine, Internal Medicine, and Pediatrics
Version Date: CY 2017 ]],"*yes*")</f>
        <v>1</v>
      </c>
      <c r="O616" s="47"/>
      <c r="P616" s="47"/>
      <c r="Q616" s="47"/>
      <c r="R616" s="47"/>
      <c r="S616" s="47"/>
      <c r="T616" s="47"/>
      <c r="U616" s="47"/>
      <c r="V616" s="47"/>
      <c r="W616" s="47"/>
      <c r="X616" s="47"/>
      <c r="Y616" s="47" t="s">
        <v>1888</v>
      </c>
      <c r="Z616" s="47"/>
      <c r="AA616" s="47"/>
      <c r="AB616" s="47"/>
      <c r="AC616" s="47"/>
      <c r="AD616" s="47"/>
      <c r="AE616" s="47"/>
      <c r="AF616" s="47"/>
      <c r="AG616" s="47"/>
      <c r="AH616" s="47"/>
    </row>
  </sheetData>
  <mergeCells count="4">
    <mergeCell ref="AC2:AH2"/>
    <mergeCell ref="A1:G1"/>
    <mergeCell ref="O2:Z2"/>
    <mergeCell ref="AA2:AB2"/>
  </mergeCells>
  <conditionalFormatting sqref="W3">
    <cfRule type="cellIs" dxfId="47" priority="15" operator="equal">
      <formula>"?"</formula>
    </cfRule>
  </conditionalFormatting>
  <conditionalFormatting sqref="S3">
    <cfRule type="cellIs" dxfId="46" priority="14" operator="equal">
      <formula>"?"</formula>
    </cfRule>
  </conditionalFormatting>
  <conditionalFormatting sqref="U3">
    <cfRule type="cellIs" dxfId="45" priority="12" operator="equal">
      <formula>"?"</formula>
    </cfRule>
  </conditionalFormatting>
  <conditionalFormatting sqref="Y3">
    <cfRule type="cellIs" dxfId="44" priority="10" operator="equal">
      <formula>"?"</formula>
    </cfRule>
  </conditionalFormatting>
  <conditionalFormatting sqref="AA3">
    <cfRule type="cellIs" dxfId="43" priority="8" operator="equal">
      <formula>"?"</formula>
    </cfRule>
  </conditionalFormatting>
  <conditionalFormatting sqref="AC3">
    <cfRule type="cellIs" dxfId="42" priority="6" operator="equal">
      <formula>"?"</formula>
    </cfRule>
  </conditionalFormatting>
  <conditionalFormatting sqref="AE3">
    <cfRule type="cellIs" dxfId="41" priority="4" operator="equal">
      <formula>"?"</formula>
    </cfRule>
  </conditionalFormatting>
  <conditionalFormatting sqref="AG3">
    <cfRule type="cellIs" dxfId="40" priority="2" operator="equal">
      <formula>"?"</formula>
    </cfRule>
  </conditionalFormatting>
  <hyperlinks>
    <hyperlink ref="H394" r:id="rId1" display="www.cdc.gov/healthyyouth/schoolhealth/index.htm"/>
    <hyperlink ref="G287" r:id="rId2" display="http://www.cahmi.org/"/>
    <hyperlink ref="H405" r:id="rId3" display="http://apps.nccd.cdc.gov/YouthOnline/ServerRedirect.aspx"/>
    <hyperlink ref="H406" r:id="rId4" display="http://apps.nccd.cdc.gov/BRFSS/list.asp?cat=PA&amp;yr=2011&amp;qkey=8291&amp;state=All"/>
    <hyperlink ref="H402" r:id="rId5" display="www.cdc.gov/nutrition/downloads/State-Indicator-Report-Fruits-Vegetables-2013.pdf"/>
  </hyperlinks>
  <pageMargins left="0.7" right="0.7" top="0.75" bottom="0.75" header="0.3" footer="0.3"/>
  <pageSetup scale="12" fitToHeight="0" orientation="landscape" r:id="rId6"/>
  <tableParts count="1">
    <tablePart r:id="rId7"/>
  </tableParts>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0062BA"/>
    <pageSetUpPr fitToPage="1"/>
  </sheetPr>
  <dimension ref="A1:M22"/>
  <sheetViews>
    <sheetView zoomScale="60" zoomScaleNormal="60" workbookViewId="0">
      <selection sqref="A1:F1"/>
    </sheetView>
  </sheetViews>
  <sheetFormatPr defaultColWidth="8.85546875" defaultRowHeight="15"/>
  <cols>
    <col min="1" max="1" width="39.42578125" style="71" customWidth="1"/>
    <col min="2" max="2" width="30.42578125" style="72" customWidth="1"/>
    <col min="3" max="3" width="131.28515625" style="71" customWidth="1"/>
    <col min="4" max="4" width="68.28515625" style="73" customWidth="1"/>
    <col min="5" max="5" width="72.140625" style="73" customWidth="1"/>
    <col min="6" max="6" width="59.28515625" style="73" customWidth="1"/>
    <col min="7" max="7" width="8.85546875" style="69"/>
    <col min="8" max="8" width="23" style="69" customWidth="1"/>
    <col min="9" max="16384" width="8.85546875" style="69"/>
  </cols>
  <sheetData>
    <row r="1" spans="1:13" ht="57.95" customHeight="1">
      <c r="A1" s="358" t="s">
        <v>747</v>
      </c>
      <c r="B1" s="359"/>
      <c r="C1" s="359"/>
      <c r="D1" s="359"/>
      <c r="E1" s="359"/>
      <c r="F1" s="360"/>
      <c r="G1" s="74"/>
      <c r="H1" s="74"/>
      <c r="I1" s="74"/>
      <c r="J1" s="74"/>
      <c r="K1" s="74"/>
      <c r="L1" s="74"/>
      <c r="M1" s="53"/>
    </row>
    <row r="2" spans="1:13" s="68" customFormat="1" ht="62.1" customHeight="1">
      <c r="A2" s="127" t="s">
        <v>826</v>
      </c>
      <c r="B2" s="258" t="s">
        <v>2842</v>
      </c>
      <c r="C2" s="195" t="s">
        <v>181</v>
      </c>
      <c r="D2" s="128" t="s">
        <v>2254</v>
      </c>
      <c r="E2" s="128" t="s">
        <v>728</v>
      </c>
      <c r="F2" s="129" t="s">
        <v>176</v>
      </c>
    </row>
    <row r="3" spans="1:13" ht="90">
      <c r="A3" s="152" t="s">
        <v>2160</v>
      </c>
      <c r="B3" s="57" t="s">
        <v>2351</v>
      </c>
      <c r="C3" s="201" t="s">
        <v>2161</v>
      </c>
      <c r="D3" s="65" t="s">
        <v>2162</v>
      </c>
      <c r="E3" s="55" t="s">
        <v>2159</v>
      </c>
      <c r="F3" s="45"/>
    </row>
    <row r="4" spans="1:13" ht="90">
      <c r="A4" s="152" t="s">
        <v>2449</v>
      </c>
      <c r="B4" s="57" t="s">
        <v>2349</v>
      </c>
      <c r="C4" s="197" t="s">
        <v>1970</v>
      </c>
      <c r="D4" s="65" t="s">
        <v>1969</v>
      </c>
      <c r="E4" s="65" t="s">
        <v>2450</v>
      </c>
      <c r="F4" s="45"/>
      <c r="H4" s="70"/>
    </row>
    <row r="5" spans="1:13" ht="180">
      <c r="A5" s="152" t="s">
        <v>2182</v>
      </c>
      <c r="B5" s="180" t="s">
        <v>2350</v>
      </c>
      <c r="C5" s="197" t="s">
        <v>1976</v>
      </c>
      <c r="D5" s="65" t="s">
        <v>825</v>
      </c>
      <c r="E5" s="194"/>
      <c r="F5" s="181"/>
    </row>
    <row r="6" spans="1:13" ht="144">
      <c r="A6" s="206" t="s">
        <v>2321</v>
      </c>
      <c r="B6" s="57" t="s">
        <v>2349</v>
      </c>
      <c r="C6" s="196" t="s">
        <v>2858</v>
      </c>
      <c r="D6" s="65" t="s">
        <v>2869</v>
      </c>
      <c r="E6" s="65" t="s">
        <v>2859</v>
      </c>
      <c r="F6" s="45"/>
    </row>
    <row r="7" spans="1:13" ht="288">
      <c r="A7" s="152" t="s">
        <v>2322</v>
      </c>
      <c r="B7" s="57" t="s">
        <v>2349</v>
      </c>
      <c r="C7" s="197" t="s">
        <v>2866</v>
      </c>
      <c r="D7" s="65" t="s">
        <v>2867</v>
      </c>
      <c r="E7" s="65" t="s">
        <v>2868</v>
      </c>
      <c r="F7" s="45"/>
      <c r="H7" s="70"/>
    </row>
    <row r="8" spans="1:13" ht="108">
      <c r="A8" s="152" t="s">
        <v>2155</v>
      </c>
      <c r="B8" s="57" t="s">
        <v>2353</v>
      </c>
      <c r="C8" s="201" t="s">
        <v>2156</v>
      </c>
      <c r="D8" s="65" t="s">
        <v>2153</v>
      </c>
      <c r="E8" s="65" t="s">
        <v>2154</v>
      </c>
      <c r="F8" s="47"/>
    </row>
    <row r="9" spans="1:13" ht="72">
      <c r="A9" s="152" t="s">
        <v>2917</v>
      </c>
      <c r="B9" s="57" t="s">
        <v>2349</v>
      </c>
      <c r="C9" s="201" t="s">
        <v>2918</v>
      </c>
      <c r="D9" s="65" t="s">
        <v>2916</v>
      </c>
      <c r="E9" s="65" t="s">
        <v>2915</v>
      </c>
      <c r="F9" s="45"/>
    </row>
    <row r="10" spans="1:13" ht="126">
      <c r="A10" s="152" t="s">
        <v>746</v>
      </c>
      <c r="B10" s="57" t="s">
        <v>2349</v>
      </c>
      <c r="C10" s="197" t="s">
        <v>1977</v>
      </c>
      <c r="D10" s="65" t="s">
        <v>2148</v>
      </c>
      <c r="E10" s="65" t="s">
        <v>2147</v>
      </c>
      <c r="F10" s="45"/>
    </row>
    <row r="11" spans="1:13" ht="180">
      <c r="A11" s="152" t="s">
        <v>2340</v>
      </c>
      <c r="B11" s="205" t="s">
        <v>2354</v>
      </c>
      <c r="C11" s="197" t="s">
        <v>1980</v>
      </c>
      <c r="D11" s="65" t="s">
        <v>824</v>
      </c>
      <c r="E11" s="55" t="s">
        <v>2090</v>
      </c>
      <c r="F11" s="47"/>
    </row>
    <row r="12" spans="1:13" ht="180">
      <c r="A12" s="152" t="s">
        <v>2323</v>
      </c>
      <c r="B12" s="57" t="s">
        <v>2355</v>
      </c>
      <c r="C12" s="197" t="s">
        <v>1980</v>
      </c>
      <c r="D12" s="65" t="s">
        <v>2145</v>
      </c>
      <c r="E12" s="65" t="s">
        <v>2146</v>
      </c>
      <c r="F12" s="47"/>
    </row>
    <row r="13" spans="1:13" ht="72">
      <c r="A13" s="207" t="s">
        <v>941</v>
      </c>
      <c r="B13" s="182" t="s">
        <v>2349</v>
      </c>
      <c r="C13" s="198" t="s">
        <v>1979</v>
      </c>
      <c r="D13" s="65" t="s">
        <v>943</v>
      </c>
      <c r="E13" s="65" t="s">
        <v>942</v>
      </c>
      <c r="F13" s="47"/>
    </row>
    <row r="14" spans="1:13" ht="216">
      <c r="A14" s="152" t="s">
        <v>2327</v>
      </c>
      <c r="B14" s="57" t="s">
        <v>2352</v>
      </c>
      <c r="C14" s="197" t="s">
        <v>1978</v>
      </c>
      <c r="D14" s="65" t="s">
        <v>1912</v>
      </c>
      <c r="E14" s="65" t="s">
        <v>1913</v>
      </c>
      <c r="F14" s="45"/>
      <c r="H14" s="70"/>
    </row>
    <row r="15" spans="1:13" ht="396">
      <c r="A15" s="152" t="s">
        <v>2463</v>
      </c>
      <c r="B15" s="252" t="s">
        <v>2349</v>
      </c>
      <c r="C15" s="201" t="s">
        <v>2789</v>
      </c>
      <c r="D15" s="253" t="s">
        <v>2158</v>
      </c>
      <c r="E15" s="253" t="s">
        <v>2448</v>
      </c>
      <c r="F15" s="47"/>
    </row>
    <row r="16" spans="1:13" ht="162">
      <c r="A16" s="206" t="s">
        <v>828</v>
      </c>
      <c r="B16" s="130" t="s">
        <v>2349</v>
      </c>
      <c r="C16" s="199" t="s">
        <v>2828</v>
      </c>
      <c r="D16" s="65" t="s">
        <v>827</v>
      </c>
      <c r="E16" s="65" t="s">
        <v>2527</v>
      </c>
      <c r="F16" s="47"/>
    </row>
    <row r="17" spans="1:6" ht="180">
      <c r="A17" s="152" t="s">
        <v>2314</v>
      </c>
      <c r="B17" s="57" t="s">
        <v>2349</v>
      </c>
      <c r="C17" s="197" t="s">
        <v>2317</v>
      </c>
      <c r="D17" s="65" t="s">
        <v>2315</v>
      </c>
      <c r="E17" s="65" t="s">
        <v>2316</v>
      </c>
      <c r="F17" s="56"/>
    </row>
    <row r="18" spans="1:6" ht="36">
      <c r="A18" s="152" t="s">
        <v>2345</v>
      </c>
      <c r="B18" s="57" t="s">
        <v>2349</v>
      </c>
      <c r="C18" s="200" t="s">
        <v>2343</v>
      </c>
      <c r="D18" s="65" t="s">
        <v>1981</v>
      </c>
      <c r="E18" s="65" t="s">
        <v>2567</v>
      </c>
      <c r="F18" s="56"/>
    </row>
    <row r="19" spans="1:6" ht="54">
      <c r="A19" s="152" t="s">
        <v>2344</v>
      </c>
      <c r="B19" s="57" t="s">
        <v>2349</v>
      </c>
      <c r="C19" s="200" t="s">
        <v>2342</v>
      </c>
      <c r="D19" s="65" t="s">
        <v>1981</v>
      </c>
      <c r="E19" s="65" t="s">
        <v>2567</v>
      </c>
      <c r="F19" s="56"/>
    </row>
    <row r="20" spans="1:6" ht="70.5" customHeight="1">
      <c r="A20" s="152" t="s">
        <v>2287</v>
      </c>
      <c r="B20" s="57" t="s">
        <v>2349</v>
      </c>
      <c r="C20" s="197" t="s">
        <v>2288</v>
      </c>
      <c r="D20" s="65" t="s">
        <v>2289</v>
      </c>
      <c r="E20" s="65"/>
      <c r="F20" s="56"/>
    </row>
    <row r="21" spans="1:6" ht="72">
      <c r="A21" s="152" t="s">
        <v>2341</v>
      </c>
      <c r="B21" s="57" t="s">
        <v>2352</v>
      </c>
      <c r="C21" s="197" t="s">
        <v>2382</v>
      </c>
      <c r="D21" s="65" t="s">
        <v>2379</v>
      </c>
      <c r="E21" s="55" t="s">
        <v>2380</v>
      </c>
      <c r="F21" s="56"/>
    </row>
    <row r="22" spans="1:6" ht="126">
      <c r="A22" s="152" t="s">
        <v>2346</v>
      </c>
      <c r="B22" s="57" t="s">
        <v>2349</v>
      </c>
      <c r="C22" s="201" t="s">
        <v>2835</v>
      </c>
      <c r="D22" s="65" t="s">
        <v>2381</v>
      </c>
      <c r="E22" s="55"/>
      <c r="F22" s="45"/>
    </row>
  </sheetData>
  <mergeCells count="1">
    <mergeCell ref="A1:F1"/>
  </mergeCells>
  <conditionalFormatting sqref="A1">
    <cfRule type="cellIs" dxfId="1" priority="1" operator="equal">
      <formula>"?"</formula>
    </cfRule>
  </conditionalFormatting>
  <hyperlinks>
    <hyperlink ref="D11" r:id="rId1"/>
    <hyperlink ref="D13" r:id="rId2"/>
    <hyperlink ref="D16" r:id="rId3"/>
    <hyperlink ref="D5" r:id="rId4"/>
    <hyperlink ref="D12" r:id="rId5"/>
    <hyperlink ref="E3" r:id="rId6"/>
    <hyperlink ref="D10" r:id="rId7"/>
    <hyperlink ref="D19" r:id="rId8"/>
    <hyperlink ref="D18" r:id="rId9"/>
    <hyperlink ref="E12" r:id="rId10"/>
    <hyperlink ref="D14" r:id="rId11"/>
    <hyperlink ref="E14" r:id="rId12"/>
    <hyperlink ref="E8" r:id="rId13"/>
    <hyperlink ref="E10" r:id="rId14"/>
    <hyperlink ref="D20" r:id="rId15"/>
    <hyperlink ref="D4" r:id="rId16"/>
    <hyperlink ref="D8" r:id="rId17"/>
    <hyperlink ref="D22" r:id="rId18"/>
    <hyperlink ref="E21" r:id="rId19"/>
    <hyperlink ref="D21" r:id="rId20"/>
    <hyperlink ref="E4" r:id="rId21"/>
    <hyperlink ref="E16" r:id="rId22"/>
    <hyperlink ref="E18" r:id="rId23"/>
    <hyperlink ref="E19" r:id="rId24"/>
    <hyperlink ref="D15" r:id="rId25"/>
    <hyperlink ref="E15" r:id="rId26"/>
    <hyperlink ref="E6" r:id="rId27"/>
    <hyperlink ref="D7" r:id="rId28"/>
    <hyperlink ref="E13" r:id="rId29"/>
  </hyperlinks>
  <pageMargins left="0.7" right="0.7" top="0.75" bottom="0.75" header="0.3" footer="0.3"/>
  <pageSetup scale="58" fitToHeight="0" orientation="landscape" r:id="rId30"/>
  <drawing r:id="rId31"/>
  <legacyDrawing r:id="rId32"/>
  <oleObjects>
    <mc:AlternateContent xmlns:mc="http://schemas.openxmlformats.org/markup-compatibility/2006">
      <mc:Choice Requires="x14">
        <oleObject progId="Worksheet" dvAspect="DVASPECT_ICON" shapeId="9230" r:id="rId33">
          <objectPr defaultSize="0" r:id="rId34">
            <anchor moveWithCells="1">
              <from>
                <xdr:col>4</xdr:col>
                <xdr:colOff>1838325</xdr:colOff>
                <xdr:row>4</xdr:row>
                <xdr:rowOff>904875</xdr:rowOff>
              </from>
              <to>
                <xdr:col>4</xdr:col>
                <xdr:colOff>2752725</xdr:colOff>
                <xdr:row>4</xdr:row>
                <xdr:rowOff>1590675</xdr:rowOff>
              </to>
            </anchor>
          </objectPr>
        </oleObject>
      </mc:Choice>
      <mc:Fallback>
        <oleObject progId="Worksheet" dvAspect="DVASPECT_ICON" shapeId="9230" r:id="rId33"/>
      </mc:Fallback>
    </mc:AlternateContent>
    <mc:AlternateContent xmlns:mc="http://schemas.openxmlformats.org/markup-compatibility/2006">
      <mc:Choice Requires="x14">
        <oleObject progId="Acrobat Document" dvAspect="DVASPECT_ICON" shapeId="9235" r:id="rId35">
          <objectPr defaultSize="0" autoPict="0" r:id="rId36">
            <anchor moveWithCells="1">
              <from>
                <xdr:col>4</xdr:col>
                <xdr:colOff>1819275</xdr:colOff>
                <xdr:row>19</xdr:row>
                <xdr:rowOff>66675</xdr:rowOff>
              </from>
              <to>
                <xdr:col>4</xdr:col>
                <xdr:colOff>2838450</xdr:colOff>
                <xdr:row>20</xdr:row>
                <xdr:rowOff>0</xdr:rowOff>
              </to>
            </anchor>
          </objectPr>
        </oleObject>
      </mc:Choice>
      <mc:Fallback>
        <oleObject progId="Acrobat Document" dvAspect="DVASPECT_ICON" shapeId="9235" r:id="rId35"/>
      </mc:Fallback>
    </mc:AlternateContent>
    <mc:AlternateContent xmlns:mc="http://schemas.openxmlformats.org/markup-compatibility/2006">
      <mc:Choice Requires="x14">
        <oleObject progId="Acrobat Document" dvAspect="DVASPECT_ICON" shapeId="9236" r:id="rId37">
          <objectPr defaultSize="0" autoPict="0" r:id="rId38">
            <anchor moveWithCells="1">
              <from>
                <xdr:col>4</xdr:col>
                <xdr:colOff>1676400</xdr:colOff>
                <xdr:row>21</xdr:row>
                <xdr:rowOff>238125</xdr:rowOff>
              </from>
              <to>
                <xdr:col>4</xdr:col>
                <xdr:colOff>3076575</xdr:colOff>
                <xdr:row>22</xdr:row>
                <xdr:rowOff>0</xdr:rowOff>
              </to>
            </anchor>
          </objectPr>
        </oleObject>
      </mc:Choice>
      <mc:Fallback>
        <oleObject progId="Acrobat Document" dvAspect="DVASPECT_ICON" shapeId="9236" r:id="rId37"/>
      </mc:Fallback>
    </mc:AlternateContent>
  </oleObjects>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B4"/>
  <sheetViews>
    <sheetView workbookViewId="0"/>
  </sheetViews>
  <sheetFormatPr defaultColWidth="8.85546875" defaultRowHeight="15"/>
  <sheetData>
    <row r="1" spans="1:2" ht="110.25">
      <c r="A1" s="13" t="s">
        <v>16</v>
      </c>
      <c r="B1" t="s">
        <v>19</v>
      </c>
    </row>
    <row r="2" spans="1:2">
      <c r="A2" t="s">
        <v>1</v>
      </c>
      <c r="B2" t="s">
        <v>1</v>
      </c>
    </row>
    <row r="3" spans="1:2">
      <c r="A3" t="s">
        <v>7</v>
      </c>
      <c r="B3" t="s">
        <v>7</v>
      </c>
    </row>
    <row r="4" spans="1:2">
      <c r="B4" t="s">
        <v>20</v>
      </c>
    </row>
  </sheetData>
  <conditionalFormatting sqref="A1">
    <cfRule type="cellIs" dxfId="0" priority="1" operator="equal">
      <formula>"?"</formula>
    </cfRule>
  </conditionalFormatting>
  <pageMargins left="0.7" right="0.7" top="0.75" bottom="0.75" header="0.3" footer="0.3"/>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2:L37"/>
  <sheetViews>
    <sheetView workbookViewId="0"/>
  </sheetViews>
  <sheetFormatPr defaultColWidth="8.85546875" defaultRowHeight="15"/>
  <cols>
    <col min="1" max="1" width="30.7109375" customWidth="1"/>
  </cols>
  <sheetData>
    <row r="2" spans="1:3">
      <c r="A2" t="s">
        <v>200</v>
      </c>
      <c r="B2" t="s">
        <v>215</v>
      </c>
      <c r="C2" t="s">
        <v>217</v>
      </c>
    </row>
    <row r="3" spans="1:3">
      <c r="A3" t="s">
        <v>201</v>
      </c>
      <c r="B3" t="s">
        <v>216</v>
      </c>
      <c r="C3" t="str">
        <f>CONCATENATE(Table3[[#This Row],[Column1]],Table3[[#This Row],[selection_criteria]])</f>
        <v>Details for: Evidence-based and scientifically acceptable</v>
      </c>
    </row>
    <row r="4" spans="1:3">
      <c r="A4" t="s">
        <v>202</v>
      </c>
      <c r="B4" t="s">
        <v>216</v>
      </c>
      <c r="C4" t="str">
        <f>CONCATENATE(Table3[[#This Row],[Column1]],Table3[[#This Row],[selection_criteria]])</f>
        <v>Details for: Has a relevant benchmark</v>
      </c>
    </row>
    <row r="5" spans="1:3">
      <c r="A5" t="s">
        <v>203</v>
      </c>
      <c r="B5" t="s">
        <v>216</v>
      </c>
      <c r="C5" t="str">
        <f>CONCATENATE(Table3[[#This Row],[Column1]],Table3[[#This Row],[selection_criteria]])</f>
        <v>Details for: Not greatly influenced by patient case mix</v>
      </c>
    </row>
    <row r="6" spans="1:3">
      <c r="A6" t="s">
        <v>204</v>
      </c>
      <c r="B6" t="s">
        <v>216</v>
      </c>
      <c r="C6" t="str">
        <f>CONCATENATE(Table3[[#This Row],[Column1]],Table3[[#This Row],[selection_criteria]])</f>
        <v>Details for: Consistent with the goals of the program</v>
      </c>
    </row>
    <row r="7" spans="1:3">
      <c r="A7" t="s">
        <v>205</v>
      </c>
      <c r="B7" t="s">
        <v>216</v>
      </c>
      <c r="C7" t="str">
        <f>CONCATENATE(Table3[[#This Row],[Column1]],Table3[[#This Row],[selection_criteria]])</f>
        <v>Details for: Useable and relevant</v>
      </c>
    </row>
    <row r="8" spans="1:3">
      <c r="A8" t="s">
        <v>206</v>
      </c>
      <c r="B8" t="s">
        <v>216</v>
      </c>
      <c r="C8" t="str">
        <f>CONCATENATE(Table3[[#This Row],[Column1]],Table3[[#This Row],[selection_criteria]])</f>
        <v>Details for: Feasible to collect</v>
      </c>
    </row>
    <row r="9" spans="1:3">
      <c r="A9" t="s">
        <v>207</v>
      </c>
      <c r="B9" t="s">
        <v>216</v>
      </c>
      <c r="C9" t="str">
        <f>CONCATENATE(Table3[[#This Row],[Column1]],Table3[[#This Row],[selection_criteria]])</f>
        <v>Details for: Aligned with other measure sets</v>
      </c>
    </row>
    <row r="10" spans="1:3">
      <c r="A10" t="s">
        <v>208</v>
      </c>
      <c r="B10" t="s">
        <v>216</v>
      </c>
      <c r="C10" t="str">
        <f>CONCATENATE(Table3[[#This Row],[Column1]],Table3[[#This Row],[selection_criteria]])</f>
        <v>Details for: Promotes increased value</v>
      </c>
    </row>
    <row r="11" spans="1:3">
      <c r="A11" t="s">
        <v>209</v>
      </c>
      <c r="B11" t="s">
        <v>216</v>
      </c>
      <c r="C11" t="str">
        <f>CONCATENATE(Table3[[#This Row],[Column1]],Table3[[#This Row],[selection_criteria]])</f>
        <v xml:space="preserve">Details for: Present an opportunity for quality improvement </v>
      </c>
    </row>
    <row r="12" spans="1:3">
      <c r="A12" t="s">
        <v>210</v>
      </c>
      <c r="B12" t="s">
        <v>216</v>
      </c>
      <c r="C12" t="str">
        <f>CONCATENATE(Table3[[#This Row],[Column1]],Table3[[#This Row],[selection_criteria]])</f>
        <v>Details for: Transformative potential</v>
      </c>
    </row>
    <row r="13" spans="1:3">
      <c r="A13" t="s">
        <v>211</v>
      </c>
      <c r="B13" t="s">
        <v>216</v>
      </c>
      <c r="C13" t="str">
        <f>CONCATENATE(Table3[[#This Row],[Column1]],Table3[[#This Row],[selection_criteria]])</f>
        <v>Details for: Sufficient denominator size</v>
      </c>
    </row>
    <row r="14" spans="1:3">
      <c r="A14" t="s">
        <v>212</v>
      </c>
      <c r="B14" t="s">
        <v>216</v>
      </c>
      <c r="C14" t="str">
        <f>CONCATENATE(Table3[[#This Row],[Column1]],Table3[[#This Row],[selection_criteria]])</f>
        <v>Details for: Representative of the array of services provided by the program</v>
      </c>
    </row>
    <row r="15" spans="1:3">
      <c r="A15" t="s">
        <v>213</v>
      </c>
      <c r="B15" t="s">
        <v>216</v>
      </c>
      <c r="C15" t="str">
        <f>CONCATENATE(Table3[[#This Row],[Column1]],Table3[[#This Row],[selection_criteria]])</f>
        <v>Details for: Representative of the diversity of patients served by the program</v>
      </c>
    </row>
    <row r="16" spans="1:3">
      <c r="A16" t="s">
        <v>214</v>
      </c>
      <c r="B16" t="s">
        <v>216</v>
      </c>
      <c r="C16" t="str">
        <f>CONCATENATE(Table3[[#This Row],[Column1]],Table3[[#This Row],[selection_criteria]])</f>
        <v>Details for: Not unreasonably burdensome to payers or providers</v>
      </c>
    </row>
    <row r="22" spans="1:12">
      <c r="A22" s="156" t="s">
        <v>853</v>
      </c>
      <c r="B22" s="156" t="s">
        <v>854</v>
      </c>
      <c r="C22" s="156" t="s">
        <v>855</v>
      </c>
      <c r="D22" s="156" t="s">
        <v>856</v>
      </c>
      <c r="E22" s="156" t="s">
        <v>857</v>
      </c>
      <c r="F22" s="156" t="s">
        <v>858</v>
      </c>
      <c r="G22" s="156" t="s">
        <v>859</v>
      </c>
      <c r="H22" s="156" t="s">
        <v>860</v>
      </c>
      <c r="I22" s="156" t="s">
        <v>861</v>
      </c>
      <c r="J22" s="156" t="s">
        <v>862</v>
      </c>
      <c r="K22" s="156"/>
      <c r="L22" s="156"/>
    </row>
    <row r="23" spans="1:12">
      <c r="A23" s="160" t="s">
        <v>226</v>
      </c>
      <c r="B23" s="160" t="s">
        <v>227</v>
      </c>
      <c r="C23" s="160" t="s">
        <v>228</v>
      </c>
      <c r="D23" s="160" t="s">
        <v>229</v>
      </c>
      <c r="E23" s="160" t="s">
        <v>230</v>
      </c>
      <c r="F23" s="160" t="s">
        <v>231</v>
      </c>
      <c r="G23" s="160" t="s">
        <v>232</v>
      </c>
      <c r="H23" s="160" t="s">
        <v>233</v>
      </c>
      <c r="I23" s="160" t="s">
        <v>234</v>
      </c>
      <c r="J23" s="160" t="s">
        <v>235</v>
      </c>
      <c r="K23" s="160"/>
      <c r="L23" s="160"/>
    </row>
    <row r="24" spans="1:12">
      <c r="A24" s="157" t="s">
        <v>201</v>
      </c>
      <c r="B24" s="157" t="s">
        <v>201</v>
      </c>
      <c r="C24" s="157" t="s">
        <v>201</v>
      </c>
      <c r="D24" s="157" t="s">
        <v>201</v>
      </c>
      <c r="E24" s="157" t="s">
        <v>201</v>
      </c>
      <c r="F24" s="157" t="s">
        <v>201</v>
      </c>
      <c r="G24" s="157" t="s">
        <v>201</v>
      </c>
      <c r="H24" s="157" t="s">
        <v>201</v>
      </c>
      <c r="I24" s="157" t="s">
        <v>201</v>
      </c>
      <c r="J24" s="157" t="s">
        <v>201</v>
      </c>
      <c r="K24" s="157"/>
      <c r="L24" s="157"/>
    </row>
    <row r="25" spans="1:12">
      <c r="A25" s="158" t="s">
        <v>202</v>
      </c>
      <c r="B25" s="158" t="s">
        <v>202</v>
      </c>
      <c r="C25" s="158" t="s">
        <v>202</v>
      </c>
      <c r="D25" s="158" t="s">
        <v>202</v>
      </c>
      <c r="E25" s="158" t="s">
        <v>202</v>
      </c>
      <c r="F25" s="158" t="s">
        <v>202</v>
      </c>
      <c r="G25" s="158" t="s">
        <v>202</v>
      </c>
      <c r="H25" s="158" t="s">
        <v>202</v>
      </c>
      <c r="I25" s="158" t="s">
        <v>202</v>
      </c>
      <c r="J25" s="158" t="s">
        <v>202</v>
      </c>
      <c r="K25" s="158"/>
      <c r="L25" s="158"/>
    </row>
    <row r="26" spans="1:12">
      <c r="A26" s="157" t="s">
        <v>203</v>
      </c>
      <c r="B26" s="157" t="s">
        <v>203</v>
      </c>
      <c r="C26" s="157" t="s">
        <v>203</v>
      </c>
      <c r="D26" s="157" t="s">
        <v>203</v>
      </c>
      <c r="E26" s="157" t="s">
        <v>203</v>
      </c>
      <c r="F26" s="157" t="s">
        <v>203</v>
      </c>
      <c r="G26" s="157" t="s">
        <v>203</v>
      </c>
      <c r="H26" s="157" t="s">
        <v>203</v>
      </c>
      <c r="I26" s="157" t="s">
        <v>203</v>
      </c>
      <c r="J26" s="157" t="s">
        <v>203</v>
      </c>
      <c r="K26" s="157"/>
      <c r="L26" s="157"/>
    </row>
    <row r="27" spans="1:12">
      <c r="A27" s="158" t="s">
        <v>204</v>
      </c>
      <c r="B27" s="158" t="s">
        <v>204</v>
      </c>
      <c r="C27" s="158" t="s">
        <v>204</v>
      </c>
      <c r="D27" s="158" t="s">
        <v>204</v>
      </c>
      <c r="E27" s="158" t="s">
        <v>204</v>
      </c>
      <c r="F27" s="158" t="s">
        <v>204</v>
      </c>
      <c r="G27" s="158" t="s">
        <v>204</v>
      </c>
      <c r="H27" s="158" t="s">
        <v>204</v>
      </c>
      <c r="I27" s="158" t="s">
        <v>204</v>
      </c>
      <c r="J27" s="158" t="s">
        <v>204</v>
      </c>
      <c r="K27" s="158"/>
      <c r="L27" s="158"/>
    </row>
    <row r="28" spans="1:12">
      <c r="A28" s="157" t="s">
        <v>205</v>
      </c>
      <c r="B28" s="157" t="s">
        <v>205</v>
      </c>
      <c r="C28" s="157" t="s">
        <v>205</v>
      </c>
      <c r="D28" s="157" t="s">
        <v>205</v>
      </c>
      <c r="E28" s="157" t="s">
        <v>205</v>
      </c>
      <c r="F28" s="157" t="s">
        <v>205</v>
      </c>
      <c r="G28" s="157" t="s">
        <v>205</v>
      </c>
      <c r="H28" s="157" t="s">
        <v>205</v>
      </c>
      <c r="I28" s="157" t="s">
        <v>205</v>
      </c>
      <c r="J28" s="157" t="s">
        <v>205</v>
      </c>
      <c r="K28" s="157"/>
      <c r="L28" s="157"/>
    </row>
    <row r="29" spans="1:12">
      <c r="A29" s="158" t="s">
        <v>206</v>
      </c>
      <c r="B29" s="158" t="s">
        <v>206</v>
      </c>
      <c r="C29" s="158" t="s">
        <v>206</v>
      </c>
      <c r="D29" s="158" t="s">
        <v>206</v>
      </c>
      <c r="E29" s="158" t="s">
        <v>206</v>
      </c>
      <c r="F29" s="158" t="s">
        <v>206</v>
      </c>
      <c r="G29" s="158" t="s">
        <v>206</v>
      </c>
      <c r="H29" s="158" t="s">
        <v>206</v>
      </c>
      <c r="I29" s="158" t="s">
        <v>206</v>
      </c>
      <c r="J29" s="158" t="s">
        <v>206</v>
      </c>
      <c r="K29" s="158"/>
      <c r="L29" s="158"/>
    </row>
    <row r="30" spans="1:12">
      <c r="A30" s="157" t="s">
        <v>207</v>
      </c>
      <c r="B30" s="157" t="s">
        <v>207</v>
      </c>
      <c r="C30" s="157" t="s">
        <v>207</v>
      </c>
      <c r="D30" s="157" t="s">
        <v>207</v>
      </c>
      <c r="E30" s="157" t="s">
        <v>207</v>
      </c>
      <c r="F30" s="157" t="s">
        <v>207</v>
      </c>
      <c r="G30" s="157" t="s">
        <v>207</v>
      </c>
      <c r="H30" s="157" t="s">
        <v>207</v>
      </c>
      <c r="I30" s="157" t="s">
        <v>207</v>
      </c>
      <c r="J30" s="157" t="s">
        <v>207</v>
      </c>
      <c r="K30" s="157"/>
      <c r="L30" s="157"/>
    </row>
    <row r="31" spans="1:12">
      <c r="A31" s="158" t="s">
        <v>208</v>
      </c>
      <c r="B31" s="158" t="s">
        <v>208</v>
      </c>
      <c r="C31" s="158" t="s">
        <v>208</v>
      </c>
      <c r="D31" s="158" t="s">
        <v>208</v>
      </c>
      <c r="E31" s="158" t="s">
        <v>208</v>
      </c>
      <c r="F31" s="158" t="s">
        <v>208</v>
      </c>
      <c r="G31" s="158" t="s">
        <v>208</v>
      </c>
      <c r="H31" s="158" t="s">
        <v>208</v>
      </c>
      <c r="I31" s="158" t="s">
        <v>208</v>
      </c>
      <c r="J31" s="158" t="s">
        <v>208</v>
      </c>
      <c r="K31" s="158"/>
      <c r="L31" s="158"/>
    </row>
    <row r="32" spans="1:12">
      <c r="A32" s="157" t="s">
        <v>209</v>
      </c>
      <c r="B32" s="157" t="s">
        <v>209</v>
      </c>
      <c r="C32" s="157" t="s">
        <v>209</v>
      </c>
      <c r="D32" s="157" t="s">
        <v>209</v>
      </c>
      <c r="E32" s="157" t="s">
        <v>209</v>
      </c>
      <c r="F32" s="157" t="s">
        <v>209</v>
      </c>
      <c r="G32" s="157" t="s">
        <v>209</v>
      </c>
      <c r="H32" s="157" t="s">
        <v>209</v>
      </c>
      <c r="I32" s="157" t="s">
        <v>209</v>
      </c>
      <c r="J32" s="157" t="s">
        <v>209</v>
      </c>
      <c r="K32" s="157"/>
      <c r="L32" s="157"/>
    </row>
    <row r="33" spans="1:12">
      <c r="A33" s="158" t="s">
        <v>210</v>
      </c>
      <c r="B33" s="158" t="s">
        <v>210</v>
      </c>
      <c r="C33" s="158" t="s">
        <v>210</v>
      </c>
      <c r="D33" s="158" t="s">
        <v>210</v>
      </c>
      <c r="E33" s="158" t="s">
        <v>210</v>
      </c>
      <c r="F33" s="158" t="s">
        <v>210</v>
      </c>
      <c r="G33" s="158" t="s">
        <v>210</v>
      </c>
      <c r="H33" s="158" t="s">
        <v>210</v>
      </c>
      <c r="I33" s="158" t="s">
        <v>210</v>
      </c>
      <c r="J33" s="158" t="s">
        <v>210</v>
      </c>
      <c r="K33" s="158"/>
      <c r="L33" s="158"/>
    </row>
    <row r="34" spans="1:12">
      <c r="A34" s="157" t="s">
        <v>211</v>
      </c>
      <c r="B34" s="157" t="s">
        <v>211</v>
      </c>
      <c r="C34" s="157" t="s">
        <v>211</v>
      </c>
      <c r="D34" s="157" t="s">
        <v>211</v>
      </c>
      <c r="E34" s="157" t="s">
        <v>211</v>
      </c>
      <c r="F34" s="157" t="s">
        <v>211</v>
      </c>
      <c r="G34" s="157" t="s">
        <v>211</v>
      </c>
      <c r="H34" s="157" t="s">
        <v>211</v>
      </c>
      <c r="I34" s="157" t="s">
        <v>211</v>
      </c>
      <c r="J34" s="157" t="s">
        <v>211</v>
      </c>
      <c r="K34" s="157"/>
      <c r="L34" s="157"/>
    </row>
    <row r="35" spans="1:12">
      <c r="A35" s="158" t="s">
        <v>212</v>
      </c>
      <c r="B35" s="158" t="s">
        <v>212</v>
      </c>
      <c r="C35" s="158" t="s">
        <v>212</v>
      </c>
      <c r="D35" s="158" t="s">
        <v>212</v>
      </c>
      <c r="E35" s="158" t="s">
        <v>212</v>
      </c>
      <c r="F35" s="158" t="s">
        <v>212</v>
      </c>
      <c r="G35" s="158" t="s">
        <v>212</v>
      </c>
      <c r="H35" s="158" t="s">
        <v>212</v>
      </c>
      <c r="I35" s="158" t="s">
        <v>212</v>
      </c>
      <c r="J35" s="158" t="s">
        <v>212</v>
      </c>
      <c r="K35" s="158"/>
      <c r="L35" s="158"/>
    </row>
    <row r="36" spans="1:12">
      <c r="A36" s="157" t="s">
        <v>213</v>
      </c>
      <c r="B36" s="157" t="s">
        <v>213</v>
      </c>
      <c r="C36" s="157" t="s">
        <v>213</v>
      </c>
      <c r="D36" s="157" t="s">
        <v>213</v>
      </c>
      <c r="E36" s="157" t="s">
        <v>213</v>
      </c>
      <c r="F36" s="157" t="s">
        <v>213</v>
      </c>
      <c r="G36" s="157" t="s">
        <v>213</v>
      </c>
      <c r="H36" s="157" t="s">
        <v>213</v>
      </c>
      <c r="I36" s="157" t="s">
        <v>213</v>
      </c>
      <c r="J36" s="157" t="s">
        <v>213</v>
      </c>
      <c r="K36" s="157"/>
      <c r="L36" s="157"/>
    </row>
    <row r="37" spans="1:12">
      <c r="A37" s="159" t="s">
        <v>214</v>
      </c>
      <c r="B37" s="159" t="s">
        <v>214</v>
      </c>
      <c r="C37" s="159" t="s">
        <v>214</v>
      </c>
      <c r="D37" s="159" t="s">
        <v>214</v>
      </c>
      <c r="E37" s="159" t="s">
        <v>214</v>
      </c>
      <c r="F37" s="159" t="s">
        <v>214</v>
      </c>
      <c r="G37" s="159" t="s">
        <v>214</v>
      </c>
      <c r="H37" s="159" t="s">
        <v>214</v>
      </c>
      <c r="I37" s="159" t="s">
        <v>214</v>
      </c>
      <c r="J37" s="159" t="s">
        <v>214</v>
      </c>
      <c r="K37" s="159"/>
      <c r="L37" s="159"/>
    </row>
  </sheetData>
  <pageMargins left="0.7" right="0.7" top="0.75" bottom="0.75" header="0.3" footer="0.3"/>
  <tableParts count="1">
    <tablePart r:id="rId1"/>
  </tableParts>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18</vt:i4>
      </vt:variant>
    </vt:vector>
  </HeadingPairs>
  <TitlesOfParts>
    <vt:vector size="26" baseType="lpstr">
      <vt:lpstr>Instruction Sheet</vt:lpstr>
      <vt:lpstr>Alignment Tool</vt:lpstr>
      <vt:lpstr>Crosswalk of SIM Measure Sets</vt:lpstr>
      <vt:lpstr>Summary Sheet</vt:lpstr>
      <vt:lpstr>Measure Crosswalk</vt:lpstr>
      <vt:lpstr>Links to Source Documents</vt:lpstr>
      <vt:lpstr>Sheet1</vt:lpstr>
      <vt:lpstr>Sheet2</vt:lpstr>
      <vt:lpstr>details</vt:lpstr>
      <vt:lpstr>'Instruction Sheet'!Print_Area</vt:lpstr>
      <vt:lpstr>'Links to Source Documents'!Print_Area</vt:lpstr>
      <vt:lpstr>'Measure Crosswalk'!Print_Area</vt:lpstr>
      <vt:lpstr>'Links to Source Documents'!Print_Titles</vt:lpstr>
      <vt:lpstr>'Measure Crosswalk'!Print_Titles</vt:lpstr>
      <vt:lpstr>'Summary Sheet'!Print_Titles</vt:lpstr>
      <vt:lpstr>selection_criteria</vt:lpstr>
      <vt:lpstr>selection_criteria_a</vt:lpstr>
      <vt:lpstr>selection_criteria_b</vt:lpstr>
      <vt:lpstr>selection_criteria_c</vt:lpstr>
      <vt:lpstr>selection_criteria_d</vt:lpstr>
      <vt:lpstr>selection_criteria_e</vt:lpstr>
      <vt:lpstr>selection_criteria_f</vt:lpstr>
      <vt:lpstr>selection_criteria_g</vt:lpstr>
      <vt:lpstr>selection_criteria_h</vt:lpstr>
      <vt:lpstr>selection_criteria_i</vt:lpstr>
      <vt:lpstr>selection_criteria_j</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Deepti Kanneganti</dc:creator>
  <cp:lastModifiedBy>King, Cory (OHIC)</cp:lastModifiedBy>
  <cp:lastPrinted>2014-09-19T05:53:22Z</cp:lastPrinted>
  <dcterms:created xsi:type="dcterms:W3CDTF">2013-10-10T14:15:55Z</dcterms:created>
  <dcterms:modified xsi:type="dcterms:W3CDTF">2017-02-22T19:53:01Z</dcterms:modified>
</cp:coreProperties>
</file>