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ilit.sharepoint.com/CGT/Shared Documents/Rhode Island/2020-2021 Data Collection/"/>
    </mc:Choice>
  </mc:AlternateContent>
  <xr:revisionPtr revIDLastSave="626" documentId="8_{36703B08-DD12-4C4F-A8FB-7FCF6C61CD88}" xr6:coauthVersionLast="47" xr6:coauthVersionMax="47" xr10:uidLastSave="{DF45D08D-18FA-46CB-851A-0C2A40690B8B}"/>
  <bookViews>
    <workbookView xWindow="75" yWindow="-16320" windowWidth="29040" windowHeight="15840" xr2:uid="{D824922A-7D44-4697-BD6E-37D8637A9396}"/>
  </bookViews>
  <sheets>
    <sheet name="RI Standard Dev Calcul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O28" i="1" l="1"/>
  <c r="O24" i="1"/>
  <c r="O23" i="1"/>
  <c r="O21" i="1"/>
  <c r="O26" i="1"/>
  <c r="O27" i="1"/>
  <c r="O25" i="1"/>
  <c r="O20" i="1"/>
  <c r="O22" i="1"/>
  <c r="O29" i="1"/>
  <c r="P9" i="1" l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8" i="1"/>
  <c r="Q24" i="1" l="1"/>
  <c r="S24" i="1" s="1"/>
  <c r="O32" i="1"/>
  <c r="Q32" i="1" s="1"/>
  <c r="S32" i="1" s="1"/>
  <c r="Q25" i="1"/>
  <c r="O33" i="1"/>
  <c r="Q33" i="1" s="1"/>
  <c r="S33" i="1" s="1"/>
  <c r="Q26" i="1"/>
  <c r="S26" i="1" s="1"/>
  <c r="O34" i="1"/>
  <c r="Q34" i="1" s="1"/>
  <c r="S34" i="1" s="1"/>
  <c r="Q27" i="1"/>
  <c r="S27" i="1" s="1"/>
  <c r="O35" i="1"/>
  <c r="Q35" i="1" s="1"/>
  <c r="S35" i="1" s="1"/>
  <c r="Q20" i="1"/>
  <c r="S20" i="1" s="1"/>
  <c r="Q28" i="1"/>
  <c r="S28" i="1" s="1"/>
  <c r="O36" i="1"/>
  <c r="Q36" i="1" s="1"/>
  <c r="S36" i="1" s="1"/>
  <c r="O37" i="1"/>
  <c r="O30" i="1"/>
  <c r="O31" i="1"/>
  <c r="O43" i="1"/>
  <c r="Q43" i="1" s="1"/>
  <c r="S43" i="1" s="1"/>
  <c r="O41" i="1"/>
  <c r="Q41" i="1" s="1"/>
  <c r="S41" i="1" s="1"/>
  <c r="O42" i="1"/>
  <c r="Q42" i="1" s="1"/>
  <c r="S42" i="1" s="1"/>
  <c r="O38" i="1"/>
  <c r="O39" i="1"/>
  <c r="O40" i="1"/>
  <c r="O8" i="1"/>
  <c r="Q8" i="1" s="1"/>
  <c r="S8" i="1" s="1"/>
  <c r="O15" i="1"/>
  <c r="Q15" i="1" s="1"/>
  <c r="S15" i="1" s="1"/>
  <c r="O14" i="1"/>
  <c r="Q14" i="1" s="1"/>
  <c r="S14" i="1" s="1"/>
  <c r="O11" i="1"/>
  <c r="Q11" i="1" s="1"/>
  <c r="S11" i="1" s="1"/>
  <c r="O10" i="1"/>
  <c r="Q10" i="1" s="1"/>
  <c r="S10" i="1" s="1"/>
  <c r="O9" i="1"/>
  <c r="Q9" i="1" s="1"/>
  <c r="S9" i="1" s="1"/>
  <c r="O13" i="1"/>
  <c r="O12" i="1"/>
  <c r="Q12" i="1" s="1"/>
  <c r="S12" i="1" s="1"/>
  <c r="O19" i="1"/>
  <c r="Q19" i="1" s="1"/>
  <c r="S19" i="1" s="1"/>
  <c r="O18" i="1"/>
  <c r="Q18" i="1" s="1"/>
  <c r="S18" i="1" s="1"/>
  <c r="O17" i="1"/>
  <c r="Q17" i="1" s="1"/>
  <c r="S17" i="1" s="1"/>
  <c r="O16" i="1"/>
  <c r="R25" i="1" l="1"/>
  <c r="S25" i="1"/>
  <c r="R24" i="1"/>
  <c r="R33" i="1"/>
  <c r="R36" i="1"/>
  <c r="Q31" i="1"/>
  <c r="S31" i="1" s="1"/>
  <c r="R28" i="1"/>
  <c r="Q23" i="1"/>
  <c r="S23" i="1" s="1"/>
  <c r="R20" i="1"/>
  <c r="R32" i="1"/>
  <c r="Q21" i="1"/>
  <c r="S21" i="1" s="1"/>
  <c r="Q30" i="1"/>
  <c r="S30" i="1" s="1"/>
  <c r="R35" i="1"/>
  <c r="Q22" i="1"/>
  <c r="S22" i="1" s="1"/>
  <c r="R27" i="1"/>
  <c r="R34" i="1"/>
  <c r="Q37" i="1"/>
  <c r="S37" i="1" s="1"/>
  <c r="Q29" i="1"/>
  <c r="S29" i="1" s="1"/>
  <c r="R26" i="1"/>
  <c r="R43" i="1"/>
  <c r="R41" i="1"/>
  <c r="R42" i="1"/>
  <c r="Q40" i="1"/>
  <c r="S40" i="1" s="1"/>
  <c r="Q39" i="1"/>
  <c r="S39" i="1" s="1"/>
  <c r="Q38" i="1"/>
  <c r="S38" i="1" s="1"/>
  <c r="R12" i="1"/>
  <c r="R9" i="1"/>
  <c r="Q13" i="1"/>
  <c r="S13" i="1" s="1"/>
  <c r="R10" i="1"/>
  <c r="Q16" i="1"/>
  <c r="S16" i="1" s="1"/>
  <c r="R11" i="1"/>
  <c r="R17" i="1"/>
  <c r="R14" i="1"/>
  <c r="R18" i="1"/>
  <c r="R15" i="1"/>
  <c r="R19" i="1"/>
  <c r="R8" i="1"/>
  <c r="T31" i="1" l="1"/>
  <c r="U31" i="1" s="1"/>
  <c r="V46" i="1"/>
  <c r="T25" i="1"/>
  <c r="U25" i="1" s="1"/>
  <c r="T41" i="1"/>
  <c r="U41" i="1" s="1"/>
  <c r="T37" i="1"/>
  <c r="U37" i="1" s="1"/>
  <c r="T42" i="1"/>
  <c r="U42" i="1" s="1"/>
  <c r="T17" i="1"/>
  <c r="U17" i="1" s="1"/>
  <c r="T35" i="1"/>
  <c r="U35" i="1" s="1"/>
  <c r="T16" i="1"/>
  <c r="U16" i="1" s="1"/>
  <c r="T39" i="1"/>
  <c r="U39" i="1" s="1"/>
  <c r="T36" i="1"/>
  <c r="U36" i="1" s="1"/>
  <c r="T15" i="1"/>
  <c r="U15" i="1" s="1"/>
  <c r="T24" i="1"/>
  <c r="U24" i="1" s="1"/>
  <c r="T20" i="1"/>
  <c r="U20" i="1" s="1"/>
  <c r="T9" i="1"/>
  <c r="U9" i="1" s="1"/>
  <c r="T13" i="1"/>
  <c r="U13" i="1" s="1"/>
  <c r="T12" i="1"/>
  <c r="U12" i="1" s="1"/>
  <c r="T8" i="1"/>
  <c r="U8" i="1" s="1"/>
  <c r="T38" i="1"/>
  <c r="U38" i="1" s="1"/>
  <c r="T11" i="1"/>
  <c r="U11" i="1" s="1"/>
  <c r="T27" i="1"/>
  <c r="U27" i="1" s="1"/>
  <c r="T33" i="1"/>
  <c r="U33" i="1" s="1"/>
  <c r="T30" i="1"/>
  <c r="U30" i="1" s="1"/>
  <c r="T34" i="1"/>
  <c r="U34" i="1" s="1"/>
  <c r="T22" i="1"/>
  <c r="U22" i="1" s="1"/>
  <c r="T14" i="1"/>
  <c r="U14" i="1" s="1"/>
  <c r="T21" i="1"/>
  <c r="U21" i="1" s="1"/>
  <c r="T40" i="1"/>
  <c r="U40" i="1" s="1"/>
  <c r="T43" i="1"/>
  <c r="U43" i="1" s="1"/>
  <c r="T28" i="1"/>
  <c r="U28" i="1" s="1"/>
  <c r="T18" i="1"/>
  <c r="U18" i="1" s="1"/>
  <c r="T10" i="1"/>
  <c r="U10" i="1" s="1"/>
  <c r="T23" i="1"/>
  <c r="U23" i="1" s="1"/>
  <c r="T32" i="1"/>
  <c r="U32" i="1" s="1"/>
  <c r="T19" i="1"/>
  <c r="U19" i="1" s="1"/>
  <c r="T29" i="1"/>
  <c r="U29" i="1" s="1"/>
  <c r="T26" i="1"/>
  <c r="U26" i="1" s="1"/>
  <c r="R30" i="1"/>
  <c r="R31" i="1"/>
  <c r="R29" i="1"/>
  <c r="R23" i="1"/>
  <c r="R21" i="1"/>
  <c r="R22" i="1"/>
  <c r="R37" i="1"/>
  <c r="R38" i="1"/>
  <c r="R39" i="1"/>
  <c r="R40" i="1"/>
  <c r="R13" i="1"/>
  <c r="R16" i="1"/>
  <c r="V43" i="1" l="1"/>
  <c r="V35" i="1"/>
  <c r="V27" i="1"/>
  <c r="V19" i="1"/>
  <c r="V11" i="1"/>
  <c r="V14" i="1"/>
  <c r="V42" i="1"/>
  <c r="V34" i="1"/>
  <c r="V26" i="1"/>
  <c r="V18" i="1"/>
  <c r="V10" i="1"/>
  <c r="V20" i="1"/>
  <c r="V41" i="1"/>
  <c r="V33" i="1"/>
  <c r="V25" i="1"/>
  <c r="V17" i="1"/>
  <c r="V9" i="1"/>
  <c r="V22" i="1"/>
  <c r="V12" i="1"/>
  <c r="V40" i="1"/>
  <c r="V32" i="1"/>
  <c r="V24" i="1"/>
  <c r="V16" i="1"/>
  <c r="V8" i="1"/>
  <c r="V38" i="1"/>
  <c r="V39" i="1"/>
  <c r="V31" i="1"/>
  <c r="V23" i="1"/>
  <c r="V15" i="1"/>
  <c r="V30" i="1"/>
  <c r="V37" i="1"/>
  <c r="V29" i="1"/>
  <c r="V21" i="1"/>
  <c r="V13" i="1"/>
  <c r="V36" i="1"/>
  <c r="V28" i="1"/>
</calcChain>
</file>

<file path=xl/sharedStrings.xml><?xml version="1.0" encoding="utf-8"?>
<sst xmlns="http://schemas.openxmlformats.org/spreadsheetml/2006/main" count="140" uniqueCount="49">
  <si>
    <t>ACO/AE Org ID</t>
  </si>
  <si>
    <t xml:space="preserve">Claims: Hospital Inpatient </t>
  </si>
  <si>
    <t>Claims: Hospital Outpatient</t>
  </si>
  <si>
    <t>Claims: Professional, Primary Care</t>
  </si>
  <si>
    <t>Claims: Professional, Specialty</t>
  </si>
  <si>
    <t>Claims: Professional Other</t>
  </si>
  <si>
    <t>Claims: Pharmacy</t>
  </si>
  <si>
    <t>Claims:  Long-Term Care</t>
  </si>
  <si>
    <t>Claims: Other</t>
  </si>
  <si>
    <t>Per Member Truncation Point</t>
  </si>
  <si>
    <t>Claims: Amount of Spending Truncated</t>
  </si>
  <si>
    <t>Squared Difference from Mean</t>
  </si>
  <si>
    <t>The spreadsheet shows how to calculate standard deviation following the steps outlined in the Implementation Manual.</t>
  </si>
  <si>
    <t>Market</t>
  </si>
  <si>
    <t>Medicare</t>
  </si>
  <si>
    <t>Client ID</t>
  </si>
  <si>
    <t>A</t>
  </si>
  <si>
    <t>B</t>
  </si>
  <si>
    <t>Beneficiary Month</t>
  </si>
  <si>
    <t>C</t>
  </si>
  <si>
    <t>D</t>
  </si>
  <si>
    <t>Average Truncated Claims Spending Per Member Month by ACO/AE and Market</t>
  </si>
  <si>
    <t>Standard Deviation by ACO/and Market</t>
  </si>
  <si>
    <t>NOTE: This standard deviation calculation is done outside of the Cost Growth Target Performance Submission Template. Once you have calculated standard deviation of claims expenditures by ACO/AE and Market, you will input the values into the “Standard Deviation - 2020” and “Standard Deviation - 2021” tabs of the Submission Template.</t>
  </si>
  <si>
    <t>Standard Deviation calculated using the STDEV.P formula</t>
  </si>
  <si>
    <t>Step 2</t>
  </si>
  <si>
    <t>Step 3</t>
  </si>
  <si>
    <t>Summation of Claims Data</t>
  </si>
  <si>
    <t>Step 1 - Attribute Members to Appropriate ACO/AE</t>
  </si>
  <si>
    <t>Truncation of Claims Data</t>
  </si>
  <si>
    <t>Step 4: Calculate Standard Deviation</t>
  </si>
  <si>
    <t>Validation Check</t>
  </si>
  <si>
    <t>Claims: Total for Month</t>
  </si>
  <si>
    <t>Claims: Annual Total for Member</t>
  </si>
  <si>
    <t>Average Per Member Month Amount After Applying Truncation</t>
  </si>
  <si>
    <t>2020-Feb</t>
  </si>
  <si>
    <t>2020-Jan</t>
  </si>
  <si>
    <t>2020-Mar</t>
  </si>
  <si>
    <t>2020-Apr</t>
  </si>
  <si>
    <t>2020-May</t>
  </si>
  <si>
    <t>2020-Jun</t>
  </si>
  <si>
    <t>2020-Jul</t>
  </si>
  <si>
    <t>2020-Aug</t>
  </si>
  <si>
    <t>2020-Sep</t>
  </si>
  <si>
    <t>2020-Oct</t>
  </si>
  <si>
    <t>2020-Nov</t>
  </si>
  <si>
    <t>2020-Dec</t>
  </si>
  <si>
    <t>Different members (Client IDs A-D) are delineated with different colors.</t>
  </si>
  <si>
    <t>Claims: Annual Total After Applying Truncation for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</si>
</sst>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164" fontId="0" fillId="0" borderId="2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0" fillId="6" borderId="6" xfId="0" applyNumberFormat="1" applyFill="1" applyBorder="1" applyAlignment="1">
      <alignment horizontal="right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164" fontId="0" fillId="6" borderId="0" xfId="1" applyNumberFormat="1" applyFont="1" applyFill="1" applyBorder="1" applyAlignment="1">
      <alignment horizontal="center"/>
    </xf>
    <xf numFmtId="164" fontId="0" fillId="6" borderId="7" xfId="0" applyNumberFormat="1" applyFill="1" applyBorder="1"/>
    <xf numFmtId="164" fontId="0" fillId="6" borderId="0" xfId="0" applyNumberFormat="1" applyFill="1" applyBorder="1"/>
    <xf numFmtId="164" fontId="0" fillId="6" borderId="6" xfId="0" applyNumberFormat="1" applyFill="1" applyBorder="1"/>
    <xf numFmtId="164" fontId="0" fillId="6" borderId="12" xfId="0" applyNumberFormat="1" applyFill="1" applyBorder="1"/>
    <xf numFmtId="0" fontId="0" fillId="6" borderId="7" xfId="0" applyFill="1" applyBorder="1" applyAlignment="1">
      <alignment horizontal="center"/>
    </xf>
    <xf numFmtId="164" fontId="0" fillId="6" borderId="3" xfId="0" applyNumberForma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164" fontId="0" fillId="6" borderId="8" xfId="0" applyNumberFormat="1" applyFill="1" applyBorder="1"/>
    <xf numFmtId="164" fontId="0" fillId="6" borderId="3" xfId="0" applyNumberFormat="1" applyFill="1" applyBorder="1"/>
    <xf numFmtId="164" fontId="0" fillId="7" borderId="6" xfId="0" applyNumberFormat="1" applyFill="1" applyBorder="1" applyAlignment="1">
      <alignment horizontal="right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4" fontId="0" fillId="7" borderId="0" xfId="1" applyNumberFormat="1" applyFont="1" applyFill="1" applyBorder="1" applyAlignment="1">
      <alignment horizontal="center"/>
    </xf>
    <xf numFmtId="164" fontId="0" fillId="7" borderId="7" xfId="0" applyNumberFormat="1" applyFill="1" applyBorder="1"/>
    <xf numFmtId="164" fontId="0" fillId="7" borderId="0" xfId="0" applyNumberFormat="1" applyFill="1" applyBorder="1"/>
    <xf numFmtId="164" fontId="0" fillId="7" borderId="6" xfId="0" applyNumberFormat="1" applyFill="1" applyBorder="1"/>
    <xf numFmtId="164" fontId="0" fillId="7" borderId="12" xfId="0" applyNumberFormat="1" applyFill="1" applyBorder="1"/>
    <xf numFmtId="164" fontId="0" fillId="7" borderId="3" xfId="0" applyNumberFormat="1" applyFill="1" applyBorder="1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4" fontId="0" fillId="7" borderId="4" xfId="0" applyNumberFormat="1" applyFill="1" applyBorder="1"/>
    <xf numFmtId="164" fontId="0" fillId="7" borderId="3" xfId="0" applyNumberFormat="1" applyFill="1" applyBorder="1"/>
    <xf numFmtId="164" fontId="0" fillId="7" borderId="8" xfId="0" applyNumberFormat="1" applyFill="1" applyBorder="1"/>
    <xf numFmtId="164" fontId="0" fillId="8" borderId="6" xfId="0" applyNumberFormat="1" applyFill="1" applyBorder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4" fontId="0" fillId="8" borderId="0" xfId="1" applyNumberFormat="1" applyFont="1" applyFill="1" applyBorder="1" applyAlignment="1">
      <alignment horizontal="center"/>
    </xf>
    <xf numFmtId="164" fontId="0" fillId="8" borderId="7" xfId="0" applyNumberFormat="1" applyFill="1" applyBorder="1"/>
    <xf numFmtId="164" fontId="0" fillId="8" borderId="0" xfId="0" applyNumberFormat="1" applyFill="1" applyBorder="1"/>
    <xf numFmtId="164" fontId="0" fillId="8" borderId="6" xfId="0" applyNumberFormat="1" applyFill="1" applyBorder="1"/>
    <xf numFmtId="164" fontId="0" fillId="8" borderId="12" xfId="0" applyNumberFormat="1" applyFill="1" applyBorder="1"/>
    <xf numFmtId="164" fontId="0" fillId="8" borderId="3" xfId="0" applyNumberFormat="1" applyFill="1" applyBorder="1" applyAlignment="1">
      <alignment horizontal="right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3" xfId="0" applyNumberFormat="1" applyFill="1" applyBorder="1"/>
    <xf numFmtId="164" fontId="0" fillId="8" borderId="8" xfId="0" applyNumberFormat="1" applyFill="1" applyBorder="1"/>
    <xf numFmtId="164" fontId="0" fillId="9" borderId="6" xfId="0" applyNumberFormat="1" applyFill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64" fontId="0" fillId="9" borderId="0" xfId="1" applyNumberFormat="1" applyFont="1" applyFill="1" applyBorder="1" applyAlignment="1">
      <alignment horizontal="center"/>
    </xf>
    <xf numFmtId="164" fontId="0" fillId="9" borderId="7" xfId="0" applyNumberFormat="1" applyFill="1" applyBorder="1"/>
    <xf numFmtId="164" fontId="0" fillId="9" borderId="0" xfId="0" applyNumberFormat="1" applyFill="1" applyBorder="1"/>
    <xf numFmtId="164" fontId="0" fillId="9" borderId="6" xfId="0" applyNumberFormat="1" applyFill="1" applyBorder="1"/>
    <xf numFmtId="164" fontId="0" fillId="9" borderId="12" xfId="0" applyNumberFormat="1" applyFill="1" applyBorder="1"/>
    <xf numFmtId="164" fontId="0" fillId="9" borderId="3" xfId="0" applyNumberFormat="1" applyFill="1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64" fontId="0" fillId="9" borderId="3" xfId="0" applyNumberFormat="1" applyFill="1" applyBorder="1"/>
    <xf numFmtId="164" fontId="0" fillId="6" borderId="1" xfId="0" applyNumberFormat="1" applyFill="1" applyBorder="1"/>
    <xf numFmtId="164" fontId="0" fillId="6" borderId="4" xfId="0" applyNumberFormat="1" applyFill="1" applyBorder="1"/>
    <xf numFmtId="164" fontId="0" fillId="7" borderId="1" xfId="1" applyNumberFormat="1" applyFont="1" applyFill="1" applyBorder="1" applyAlignment="1">
      <alignment horizontal="center"/>
    </xf>
    <xf numFmtId="164" fontId="0" fillId="7" borderId="1" xfId="0" applyNumberFormat="1" applyFill="1" applyBorder="1"/>
    <xf numFmtId="164" fontId="0" fillId="8" borderId="1" xfId="1" applyNumberFormat="1" applyFont="1" applyFill="1" applyBorder="1" applyAlignment="1">
      <alignment horizontal="center"/>
    </xf>
    <xf numFmtId="164" fontId="0" fillId="8" borderId="1" xfId="0" applyNumberFormat="1" applyFill="1" applyBorder="1"/>
    <xf numFmtId="164" fontId="0" fillId="8" borderId="4" xfId="0" applyNumberFormat="1" applyFill="1" applyBorder="1"/>
    <xf numFmtId="164" fontId="0" fillId="7" borderId="5" xfId="0" applyNumberFormat="1" applyFill="1" applyBorder="1"/>
    <xf numFmtId="164" fontId="0" fillId="8" borderId="5" xfId="0" applyNumberFormat="1" applyFill="1" applyBorder="1"/>
    <xf numFmtId="164" fontId="0" fillId="7" borderId="11" xfId="0" applyNumberForma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2">
    <dxf>
      <numFmt numFmtId="164" formatCode="_(&quot;$&quot;* #,##0_);_(&quot;$&quot;* \(#,##0\);_(&quot;$&quot;* &quot;-&quot;??_);_(@_)"/>
      <border diagonalUp="0" diagonalDown="0">
        <left/>
        <right style="thin">
          <color indexed="64"/>
        </right>
        <vertical/>
      </border>
    </dxf>
    <dxf>
      <numFmt numFmtId="164" formatCode="_(&quot;$&quot;* #,##0_);_(&quot;$&quot;* \(#,##0\);_(&quot;$&quot;* &quot;-&quot;??_);_(@_)"/>
      <border diagonalUp="0" diagonalDown="0">
        <left style="thin">
          <color indexed="64"/>
        </left>
        <right/>
        <vertical/>
      </border>
    </dxf>
    <dxf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vertical/>
      </border>
    </dxf>
    <dxf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vertical/>
      </border>
    </dxf>
    <dxf>
      <numFmt numFmtId="164" formatCode="_(&quot;$&quot;* #,##0_);_(&quot;$&quot;* \(#,##0\);_(&quot;$&quot;* &quot;-&quot;??_);_(@_)"/>
      <border diagonalUp="0" diagonalDown="0">
        <left/>
        <right style="thin">
          <color indexed="64"/>
        </right>
        <vertical/>
      </border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  <border diagonalUp="0" diagonalDown="0">
        <left style="thin">
          <color indexed="64"/>
        </left>
        <right/>
        <vertical/>
      </border>
    </dxf>
    <dxf>
      <numFmt numFmtId="164" formatCode="_(&quot;$&quot;* #,##0_);_(&quot;$&quot;* \(#,##0\);_(&quot;$&quot;* &quot;-&quot;??_);_(@_)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491B14-E867-473C-A5EA-B3F1594654FD}" name="StandardDevExample" displayName="StandardDevExample" ref="B7:V43" totalsRowShown="0" headerRowDxfId="21">
  <tableColumns count="21">
    <tableColumn id="23" xr3:uid="{8422470C-C266-4431-BD36-DCAF42EFA85E}" name="Client ID" dataDxfId="20"/>
    <tableColumn id="1" xr3:uid="{FAC1670D-32B6-471E-BAA8-9F8652075DBA}" name="ACO/AE Org ID" dataDxfId="19"/>
    <tableColumn id="2" xr3:uid="{7E25C3F0-A16F-4861-94E5-390C36FF22B2}" name="Market" dataDxfId="18"/>
    <tableColumn id="21" xr3:uid="{90103467-64F7-45AC-A75A-B1585C0714C5}" name="Beneficiary Month" dataDxfId="17"/>
    <tableColumn id="3" xr3:uid="{8B728BE1-26FE-4575-902D-36676429D9BB}" name="Claims: Hospital Inpatient " dataDxfId="16" dataCellStyle="Currency"/>
    <tableColumn id="4" xr3:uid="{068987F4-A48F-4BEA-9387-7DCF4C7D4CA6}" name="Claims: Hospital Outpatient" dataDxfId="15" dataCellStyle="Currency"/>
    <tableColumn id="5" xr3:uid="{6FBB45EE-7D35-4E5B-9416-219939A21000}" name="Claims: Professional, Primary Care" dataDxfId="14" dataCellStyle="Currency"/>
    <tableColumn id="6" xr3:uid="{D8A603F5-C0AE-4037-B72A-43AC941A1157}" name="Claims: Professional, Specialty" dataDxfId="13" dataCellStyle="Currency"/>
    <tableColumn id="7" xr3:uid="{D068B7B4-ACF7-4BD8-B074-03DAAD63A37E}" name="Claims: Professional Other" dataDxfId="12" dataCellStyle="Currency"/>
    <tableColumn id="8" xr3:uid="{99B87D9A-FE19-4D50-9BCF-4F62289C91B0}" name="Claims: Pharmacy" dataDxfId="11" dataCellStyle="Currency"/>
    <tableColumn id="9" xr3:uid="{73CB7B7F-C73D-4809-89F2-CEDFEE4F8626}" name="Claims:  Long-Term Care" dataDxfId="10" dataCellStyle="Currency"/>
    <tableColumn id="10" xr3:uid="{CBDE40BD-8F84-4751-80D9-16E402B22E68}" name="Claims: Other" dataDxfId="9" dataCellStyle="Currency"/>
    <tableColumn id="11" xr3:uid="{32D9F704-2EBE-47D9-B3A2-503CB6E3CF9A}" name="Claims: Total for Month" dataDxfId="8" dataCellStyle="Currency">
      <calculatedColumnFormula>SUM(StandardDevExample[[#This Row],[Claims: Hospital Inpatient ]:[Claims: Other]])</calculatedColumnFormula>
    </tableColumn>
    <tableColumn id="14" xr3:uid="{B3F9E52A-6B37-441F-ADE7-FBA5A4516CD8}" name="Claims: Annual Total for Member" dataDxfId="7" dataCellStyle="Currency"/>
    <tableColumn id="22" xr3:uid="{88A92E6F-4C89-47D0-9702-A9F2FF5381E0}" name="Per Member Truncation Point" dataDxfId="6"/>
    <tableColumn id="17" xr3:uid="{F8E06A8B-225C-4D70-93D3-221F745FB39F}" name="Claims: Annual Total After Applying Truncation for Member" dataDxfId="5">
      <calculatedColumnFormula>IF(OR(AND(StandardDevExample[[#This Row],[Market]] = 1, StandardDevExample[[#This Row],[Claims: Total for Month]]&gt; 100000), AND(StandardDevExample[[#This Row],[Market]] = 5, StandardDevExample[[#This Row],[Claims: Total for Month]]&gt;100000), AND(StandardDevExample[[#This Row],[Market]]=3, StandardDevExample[[#This Row],[Claims: Total for Month]]&gt;150000), AND(StandardDevExample[[#This Row],[Market]]=4, StandardDevExample[[#This Row],[Claims: Total for Month]])),StandardDevExample[[#This Row],[Per Member Truncation Point]], StandardDevExample[[#This Row],[Claims: Total for Month]])</calculatedColumnFormula>
    </tableColumn>
    <tableColumn id="19" xr3:uid="{9FE68D8A-3A6B-496E-91B5-BA534997696C}" name="Claims: Amount of Spending Truncated" dataDxfId="4">
      <calculatedColumnFormula>IF(StandardDevExample[[#This Row],[Claims: Total for Month]]-StandardDevExample[[#This Row],[Claims: Annual Total After Applying Truncation for Member]]&lt;0,0,StandardDevExample[[#This Row],[Claims: Total for Month]]-StandardDevExample[[#This Row],[Claims: Annual Total After Applying Truncation for Member]])</calculatedColumnFormula>
    </tableColumn>
    <tableColumn id="16" xr3:uid="{2EF6C182-0651-48ED-84D5-3EB6EC880220}" name="Average Per Member Month Amount After Applying Truncation" dataDxfId="3">
      <calculatedColumnFormula>StandardDevExample[[#This Row],[Claims: Annual Total After Applying Truncation for Member]]/#REF!</calculatedColumnFormula>
    </tableColumn>
    <tableColumn id="12" xr3:uid="{7D0B4CA3-8903-4574-BC22-05B8A0B98732}" name="Average Truncated Claims Spending Per Member Month by ACO/AE and Market" dataDxfId="2"/>
    <tableColumn id="13" xr3:uid="{B148E659-93E6-4018-9292-EA5CD04D8FB4}" name="Squared Difference from Mean" dataDxfId="1"/>
    <tableColumn id="20" xr3:uid="{87289B54-5385-4DBF-932D-7B999CE186AB}" name="Standard Deviation by ACO/and Marke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D921-BD6E-4E3A-8F0F-41F1440EF649}">
  <dimension ref="B1:X46"/>
  <sheetViews>
    <sheetView tabSelected="1" zoomScale="84" zoomScaleNormal="84" workbookViewId="0"/>
  </sheetViews>
  <sheetFormatPr defaultRowHeight="14.5" x14ac:dyDescent="0.35"/>
  <cols>
    <col min="1" max="1" width="2.26953125" customWidth="1"/>
    <col min="3" max="22" width="18.1796875" customWidth="1"/>
    <col min="23" max="23" width="24.453125" customWidth="1"/>
    <col min="24" max="24" width="16.453125" bestFit="1" customWidth="1"/>
    <col min="25" max="27" width="28.7265625" customWidth="1"/>
    <col min="28" max="28" width="36.26953125" customWidth="1"/>
    <col min="29" max="29" width="28.7265625" customWidth="1"/>
    <col min="30" max="30" width="14.81640625" bestFit="1" customWidth="1"/>
    <col min="31" max="32" width="26.7265625" customWidth="1"/>
    <col min="33" max="33" width="27.453125" customWidth="1"/>
    <col min="34" max="38" width="17.26953125" customWidth="1"/>
  </cols>
  <sheetData>
    <row r="1" spans="2:24" x14ac:dyDescent="0.35">
      <c r="C1" s="3"/>
    </row>
    <row r="2" spans="2:24" x14ac:dyDescent="0.35">
      <c r="B2" s="3" t="s">
        <v>12</v>
      </c>
    </row>
    <row r="3" spans="2:24" x14ac:dyDescent="0.35">
      <c r="B3" s="3" t="s">
        <v>23</v>
      </c>
    </row>
    <row r="4" spans="2:24" x14ac:dyDescent="0.35">
      <c r="B4" t="s">
        <v>47</v>
      </c>
      <c r="C4" s="3"/>
      <c r="S4" s="2"/>
    </row>
    <row r="5" spans="2:24" x14ac:dyDescent="0.35">
      <c r="Q5" s="2"/>
    </row>
    <row r="6" spans="2:24" x14ac:dyDescent="0.35">
      <c r="B6" s="87" t="s">
        <v>28</v>
      </c>
      <c r="C6" s="87"/>
      <c r="D6" s="87"/>
      <c r="E6" s="88"/>
      <c r="F6" s="91" t="s">
        <v>27</v>
      </c>
      <c r="G6" s="91"/>
      <c r="H6" s="91"/>
      <c r="I6" s="91"/>
      <c r="J6" s="91"/>
      <c r="K6" s="91"/>
      <c r="L6" s="91"/>
      <c r="M6" s="91"/>
      <c r="N6" s="91"/>
      <c r="O6" s="91"/>
      <c r="P6" s="88" t="s">
        <v>29</v>
      </c>
      <c r="Q6" s="89"/>
      <c r="R6" s="90"/>
      <c r="S6" s="13" t="s">
        <v>25</v>
      </c>
      <c r="T6" s="13" t="s">
        <v>26</v>
      </c>
      <c r="U6" s="88" t="s">
        <v>30</v>
      </c>
      <c r="V6" s="90"/>
    </row>
    <row r="7" spans="2:24" ht="105.75" customHeight="1" x14ac:dyDescent="0.35">
      <c r="B7" s="5" t="s">
        <v>15</v>
      </c>
      <c r="C7" s="4" t="s">
        <v>0</v>
      </c>
      <c r="D7" s="4" t="s">
        <v>13</v>
      </c>
      <c r="E7" s="6" t="s">
        <v>18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32</v>
      </c>
      <c r="O7" s="4" t="s">
        <v>33</v>
      </c>
      <c r="P7" s="7" t="s">
        <v>9</v>
      </c>
      <c r="Q7" s="8" t="s">
        <v>48</v>
      </c>
      <c r="R7" s="9" t="s">
        <v>10</v>
      </c>
      <c r="S7" s="12" t="s">
        <v>34</v>
      </c>
      <c r="T7" s="12" t="s">
        <v>21</v>
      </c>
      <c r="U7" s="85" t="s">
        <v>11</v>
      </c>
      <c r="V7" s="86" t="s">
        <v>22</v>
      </c>
    </row>
    <row r="8" spans="2:24" x14ac:dyDescent="0.35">
      <c r="B8" s="14" t="s">
        <v>16</v>
      </c>
      <c r="C8" s="15">
        <v>101</v>
      </c>
      <c r="D8" s="16" t="s">
        <v>14</v>
      </c>
      <c r="E8" s="22" t="s">
        <v>36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f>SUM(StandardDevExample[[#This Row],[Claims: Hospital Inpatient ]:[Claims: Other]])</f>
        <v>0</v>
      </c>
      <c r="O8" s="17">
        <f>SUM($N$8:$N$19)</f>
        <v>118025</v>
      </c>
      <c r="P8" s="20">
        <f>IF(StandardDevExample[[#This Row],[Market]]="Medicare", 100000, IF(StandardDevExample[[#This Row],[Market]]="Commercial", 150000, ""))</f>
        <v>100000</v>
      </c>
      <c r="Q8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8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8" s="21">
        <f>StandardDevExample[[#This Row],[Claims: Annual Total After Applying Truncation for Member]]/COUNTA($E$8:$E$19)</f>
        <v>8333.3333333333339</v>
      </c>
      <c r="T8" s="21">
        <f>SUM(StandardDevExample[Average Per Member Month Amount After Applying Truncation])/COUNTA(StandardDevExample[Beneficiary Month])</f>
        <v>5791.0833333333348</v>
      </c>
      <c r="U8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8" s="18">
        <f>SQRT(SUM(StandardDevExample[Squared Difference from Mean])/COUNTA(StandardDevExample[Beneficiary Month]))</f>
        <v>4950.0998928846921</v>
      </c>
      <c r="W8" s="2"/>
    </row>
    <row r="9" spans="2:24" x14ac:dyDescent="0.35">
      <c r="B9" s="14" t="s">
        <v>16</v>
      </c>
      <c r="C9" s="15">
        <v>101</v>
      </c>
      <c r="D9" s="16" t="s">
        <v>14</v>
      </c>
      <c r="E9" s="22" t="s">
        <v>35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f>SUM(StandardDevExample[[#This Row],[Claims: Hospital Inpatient ]:[Claims: Other]])</f>
        <v>0</v>
      </c>
      <c r="O9" s="17">
        <f t="shared" ref="O9:O19" si="0">SUM($N$8:$N$19)</f>
        <v>118025</v>
      </c>
      <c r="P9" s="20">
        <f>IF(StandardDevExample[[#This Row],[Market]]="Medicare", 100000, IF(StandardDevExample[[#This Row],[Market]]="Commercial", 150000, ""))</f>
        <v>100000</v>
      </c>
      <c r="Q9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9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9" s="21">
        <f>StandardDevExample[[#This Row],[Claims: Annual Total After Applying Truncation for Member]]/COUNTA($E$8:$E$19)</f>
        <v>8333.3333333333339</v>
      </c>
      <c r="T9" s="21">
        <f>SUM(StandardDevExample[Average Per Member Month Amount After Applying Truncation])/COUNTA(StandardDevExample[Beneficiary Month])</f>
        <v>5791.0833333333348</v>
      </c>
      <c r="U9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9" s="18">
        <f>SQRT(SUM(StandardDevExample[Squared Difference from Mean])/COUNTA(StandardDevExample[Beneficiary Month]))</f>
        <v>4950.0998928846921</v>
      </c>
    </row>
    <row r="10" spans="2:24" x14ac:dyDescent="0.35">
      <c r="B10" s="14" t="s">
        <v>16</v>
      </c>
      <c r="C10" s="15">
        <v>101</v>
      </c>
      <c r="D10" s="16" t="s">
        <v>14</v>
      </c>
      <c r="E10" s="22" t="s">
        <v>37</v>
      </c>
      <c r="F10" s="17">
        <v>0</v>
      </c>
      <c r="G10" s="17">
        <v>0</v>
      </c>
      <c r="H10" s="17">
        <v>1504</v>
      </c>
      <c r="I10" s="17">
        <v>2464</v>
      </c>
      <c r="J10" s="17">
        <v>0</v>
      </c>
      <c r="K10" s="17">
        <v>0</v>
      </c>
      <c r="L10" s="17">
        <v>0</v>
      </c>
      <c r="M10" s="17">
        <v>2523</v>
      </c>
      <c r="N10" s="17">
        <f>SUM(StandardDevExample[[#This Row],[Claims: Hospital Inpatient ]:[Claims: Other]])</f>
        <v>6491</v>
      </c>
      <c r="O10" s="17">
        <f t="shared" si="0"/>
        <v>118025</v>
      </c>
      <c r="P10" s="20">
        <f>IF(StandardDevExample[[#This Row],[Market]]="Medicare", 100000, IF(StandardDevExample[[#This Row],[Market]]="Commercial", 150000, ""))</f>
        <v>100000</v>
      </c>
      <c r="Q10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0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0" s="21">
        <f>StandardDevExample[[#This Row],[Claims: Annual Total After Applying Truncation for Member]]/COUNTA($E$8:$E$19)</f>
        <v>8333.3333333333339</v>
      </c>
      <c r="T10" s="21">
        <f>SUM(StandardDevExample[Average Per Member Month Amount After Applying Truncation])/COUNTA(StandardDevExample[Beneficiary Month])</f>
        <v>5791.0833333333348</v>
      </c>
      <c r="U10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0" s="18">
        <f>SQRT(SUM(StandardDevExample[Squared Difference from Mean])/COUNTA(StandardDevExample[Beneficiary Month]))</f>
        <v>4950.0998928846921</v>
      </c>
      <c r="X10" s="1"/>
    </row>
    <row r="11" spans="2:24" x14ac:dyDescent="0.35">
      <c r="B11" s="14" t="s">
        <v>16</v>
      </c>
      <c r="C11" s="15">
        <v>101</v>
      </c>
      <c r="D11" s="16" t="s">
        <v>14</v>
      </c>
      <c r="E11" s="22" t="s">
        <v>38</v>
      </c>
      <c r="F11" s="17">
        <v>40501</v>
      </c>
      <c r="G11" s="17">
        <v>0</v>
      </c>
      <c r="H11" s="17">
        <v>219</v>
      </c>
      <c r="I11" s="17">
        <v>356</v>
      </c>
      <c r="J11" s="17">
        <v>0</v>
      </c>
      <c r="K11" s="17">
        <v>0</v>
      </c>
      <c r="L11" s="17">
        <v>0</v>
      </c>
      <c r="M11" s="17">
        <v>574</v>
      </c>
      <c r="N11" s="17">
        <f>SUM(StandardDevExample[[#This Row],[Claims: Hospital Inpatient ]:[Claims: Other]])</f>
        <v>41650</v>
      </c>
      <c r="O11" s="17">
        <f t="shared" si="0"/>
        <v>118025</v>
      </c>
      <c r="P11" s="20">
        <f>IF(StandardDevExample[[#This Row],[Market]]="Medicare", 100000, IF(StandardDevExample[[#This Row],[Market]]="Commercial", 150000, ""))</f>
        <v>100000</v>
      </c>
      <c r="Q11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1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1" s="21">
        <f>StandardDevExample[[#This Row],[Claims: Annual Total After Applying Truncation for Member]]/COUNTA($E$8:$E$19)</f>
        <v>8333.3333333333339</v>
      </c>
      <c r="T11" s="21">
        <f>SUM(StandardDevExample[Average Per Member Month Amount After Applying Truncation])/COUNTA(StandardDevExample[Beneficiary Month])</f>
        <v>5791.0833333333348</v>
      </c>
      <c r="U11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1" s="18">
        <f>SQRT(SUM(StandardDevExample[Squared Difference from Mean])/COUNTA(StandardDevExample[Beneficiary Month]))</f>
        <v>4950.0998928846921</v>
      </c>
    </row>
    <row r="12" spans="2:24" x14ac:dyDescent="0.35">
      <c r="B12" s="14" t="s">
        <v>16</v>
      </c>
      <c r="C12" s="15">
        <v>101</v>
      </c>
      <c r="D12" s="16" t="s">
        <v>14</v>
      </c>
      <c r="E12" s="22" t="s">
        <v>39</v>
      </c>
      <c r="F12" s="17">
        <v>35801</v>
      </c>
      <c r="G12" s="17">
        <v>0</v>
      </c>
      <c r="H12" s="17">
        <v>238</v>
      </c>
      <c r="I12" s="17">
        <v>1853</v>
      </c>
      <c r="J12" s="17">
        <v>0</v>
      </c>
      <c r="K12" s="17">
        <v>0</v>
      </c>
      <c r="L12" s="17">
        <v>0</v>
      </c>
      <c r="M12" s="17">
        <v>302</v>
      </c>
      <c r="N12" s="17">
        <f>SUM(StandardDevExample[[#This Row],[Claims: Hospital Inpatient ]:[Claims: Other]])</f>
        <v>38194</v>
      </c>
      <c r="O12" s="17">
        <f t="shared" si="0"/>
        <v>118025</v>
      </c>
      <c r="P12" s="20">
        <f>IF(StandardDevExample[[#This Row],[Market]]="Medicare", 100000, IF(StandardDevExample[[#This Row],[Market]]="Commercial", 150000, ""))</f>
        <v>100000</v>
      </c>
      <c r="Q12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2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2" s="21">
        <f>StandardDevExample[[#This Row],[Claims: Annual Total After Applying Truncation for Member]]/COUNTA($E$8:$E$19)</f>
        <v>8333.3333333333339</v>
      </c>
      <c r="T12" s="21">
        <f>SUM(StandardDevExample[Average Per Member Month Amount After Applying Truncation])/COUNTA(StandardDevExample[Beneficiary Month])</f>
        <v>5791.0833333333348</v>
      </c>
      <c r="U12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2" s="18">
        <f>SQRT(SUM(StandardDevExample[Squared Difference from Mean])/COUNTA(StandardDevExample[Beneficiary Month]))</f>
        <v>4950.0998928846921</v>
      </c>
    </row>
    <row r="13" spans="2:24" x14ac:dyDescent="0.35">
      <c r="B13" s="14" t="s">
        <v>16</v>
      </c>
      <c r="C13" s="15">
        <v>101</v>
      </c>
      <c r="D13" s="16" t="s">
        <v>14</v>
      </c>
      <c r="E13" s="22" t="s">
        <v>40</v>
      </c>
      <c r="F13" s="17">
        <v>20431</v>
      </c>
      <c r="G13" s="17">
        <v>0</v>
      </c>
      <c r="H13" s="17">
        <v>0</v>
      </c>
      <c r="I13" s="17">
        <v>0</v>
      </c>
      <c r="J13" s="17">
        <v>0</v>
      </c>
      <c r="K13" s="17">
        <v>987</v>
      </c>
      <c r="L13" s="17">
        <v>0</v>
      </c>
      <c r="M13" s="17">
        <v>0</v>
      </c>
      <c r="N13" s="17">
        <f>SUM(StandardDevExample[[#This Row],[Claims: Hospital Inpatient ]:[Claims: Other]])</f>
        <v>21418</v>
      </c>
      <c r="O13" s="17">
        <f t="shared" si="0"/>
        <v>118025</v>
      </c>
      <c r="P13" s="20">
        <f>IF(StandardDevExample[[#This Row],[Market]]="Medicare", 100000, IF(StandardDevExample[[#This Row],[Market]]="Commercial", 150000, ""))</f>
        <v>100000</v>
      </c>
      <c r="Q13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3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3" s="21">
        <f>StandardDevExample[[#This Row],[Claims: Annual Total After Applying Truncation for Member]]/COUNTA($E$8:$E$19)</f>
        <v>8333.3333333333339</v>
      </c>
      <c r="T13" s="21">
        <f>SUM(StandardDevExample[Average Per Member Month Amount After Applying Truncation])/COUNTA(StandardDevExample[Beneficiary Month])</f>
        <v>5791.0833333333348</v>
      </c>
      <c r="U13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3" s="18">
        <f>SQRT(SUM(StandardDevExample[Squared Difference from Mean])/COUNTA(StandardDevExample[Beneficiary Month]))</f>
        <v>4950.0998928846921</v>
      </c>
    </row>
    <row r="14" spans="2:24" x14ac:dyDescent="0.35">
      <c r="B14" s="14" t="s">
        <v>16</v>
      </c>
      <c r="C14" s="15">
        <v>101</v>
      </c>
      <c r="D14" s="16" t="s">
        <v>14</v>
      </c>
      <c r="E14" s="22" t="s">
        <v>41</v>
      </c>
      <c r="F14" s="17">
        <v>0</v>
      </c>
      <c r="G14" s="17">
        <v>0</v>
      </c>
      <c r="H14" s="17">
        <v>3243</v>
      </c>
      <c r="I14" s="17">
        <v>822</v>
      </c>
      <c r="J14" s="17">
        <v>527</v>
      </c>
      <c r="K14" s="17">
        <v>674</v>
      </c>
      <c r="L14" s="17">
        <v>0</v>
      </c>
      <c r="M14" s="17">
        <v>0</v>
      </c>
      <c r="N14" s="17">
        <f>SUM(StandardDevExample[[#This Row],[Claims: Hospital Inpatient ]:[Claims: Other]])</f>
        <v>5266</v>
      </c>
      <c r="O14" s="17">
        <f t="shared" si="0"/>
        <v>118025</v>
      </c>
      <c r="P14" s="20">
        <f>IF(StandardDevExample[[#This Row],[Market]]="Medicare", 100000, IF(StandardDevExample[[#This Row],[Market]]="Commercial", 150000, ""))</f>
        <v>100000</v>
      </c>
      <c r="Q14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4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4" s="21">
        <f>StandardDevExample[[#This Row],[Claims: Annual Total After Applying Truncation for Member]]/COUNTA($E$8:$E$19)</f>
        <v>8333.3333333333339</v>
      </c>
      <c r="T14" s="21">
        <f>SUM(StandardDevExample[Average Per Member Month Amount After Applying Truncation])/COUNTA(StandardDevExample[Beneficiary Month])</f>
        <v>5791.0833333333348</v>
      </c>
      <c r="U14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4" s="18">
        <f>SQRT(SUM(StandardDevExample[Squared Difference from Mean])/COUNTA(StandardDevExample[Beneficiary Month]))</f>
        <v>4950.0998928846921</v>
      </c>
    </row>
    <row r="15" spans="2:24" x14ac:dyDescent="0.35">
      <c r="B15" s="14" t="s">
        <v>16</v>
      </c>
      <c r="C15" s="15">
        <v>101</v>
      </c>
      <c r="D15" s="16" t="s">
        <v>14</v>
      </c>
      <c r="E15" s="22" t="s">
        <v>42</v>
      </c>
      <c r="F15" s="17">
        <v>0</v>
      </c>
      <c r="G15" s="17">
        <v>0</v>
      </c>
      <c r="H15" s="17">
        <v>802</v>
      </c>
      <c r="I15" s="17">
        <v>877</v>
      </c>
      <c r="J15" s="17">
        <v>947</v>
      </c>
      <c r="K15" s="17">
        <v>245</v>
      </c>
      <c r="L15" s="17">
        <v>0</v>
      </c>
      <c r="M15" s="17">
        <v>0</v>
      </c>
      <c r="N15" s="17">
        <f>SUM(StandardDevExample[[#This Row],[Claims: Hospital Inpatient ]:[Claims: Other]])</f>
        <v>2871</v>
      </c>
      <c r="O15" s="17">
        <f t="shared" si="0"/>
        <v>118025</v>
      </c>
      <c r="P15" s="20">
        <f>IF(StandardDevExample[[#This Row],[Market]]="Medicare", 100000, IF(StandardDevExample[[#This Row],[Market]]="Commercial", 150000, ""))</f>
        <v>100000</v>
      </c>
      <c r="Q15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5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5" s="21">
        <f>StandardDevExample[[#This Row],[Claims: Annual Total After Applying Truncation for Member]]/COUNTA($E$8:$E$19)</f>
        <v>8333.3333333333339</v>
      </c>
      <c r="T15" s="21">
        <f>SUM(StandardDevExample[Average Per Member Month Amount After Applying Truncation])/COUNTA(StandardDevExample[Beneficiary Month])</f>
        <v>5791.0833333333348</v>
      </c>
      <c r="U15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5" s="18">
        <f>SQRT(SUM(StandardDevExample[Squared Difference from Mean])/COUNTA(StandardDevExample[Beneficiary Month]))</f>
        <v>4950.0998928846921</v>
      </c>
    </row>
    <row r="16" spans="2:24" x14ac:dyDescent="0.35">
      <c r="B16" s="14" t="s">
        <v>16</v>
      </c>
      <c r="C16" s="15">
        <v>101</v>
      </c>
      <c r="D16" s="16" t="s">
        <v>14</v>
      </c>
      <c r="E16" s="22" t="s">
        <v>43</v>
      </c>
      <c r="F16" s="17">
        <v>0</v>
      </c>
      <c r="G16" s="17">
        <v>0</v>
      </c>
      <c r="H16" s="17">
        <v>992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>SUM(StandardDevExample[[#This Row],[Claims: Hospital Inpatient ]:[Claims: Other]])</f>
        <v>992</v>
      </c>
      <c r="O16" s="17">
        <f t="shared" si="0"/>
        <v>118025</v>
      </c>
      <c r="P16" s="20">
        <f>IF(StandardDevExample[[#This Row],[Market]]="Medicare", 100000, IF(StandardDevExample[[#This Row],[Market]]="Commercial", 150000, ""))</f>
        <v>100000</v>
      </c>
      <c r="Q16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6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6" s="21">
        <f>StandardDevExample[[#This Row],[Claims: Annual Total After Applying Truncation for Member]]/COUNTA($E$8:$E$19)</f>
        <v>8333.3333333333339</v>
      </c>
      <c r="T16" s="21">
        <f>SUM(StandardDevExample[Average Per Member Month Amount After Applying Truncation])/COUNTA(StandardDevExample[Beneficiary Month])</f>
        <v>5791.0833333333348</v>
      </c>
      <c r="U16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6" s="18">
        <f>SQRT(SUM(StandardDevExample[Squared Difference from Mean])/COUNTA(StandardDevExample[Beneficiary Month]))</f>
        <v>4950.0998928846921</v>
      </c>
    </row>
    <row r="17" spans="2:23" x14ac:dyDescent="0.35">
      <c r="B17" s="14" t="s">
        <v>16</v>
      </c>
      <c r="C17" s="15">
        <v>101</v>
      </c>
      <c r="D17" s="16" t="s">
        <v>14</v>
      </c>
      <c r="E17" s="22" t="s">
        <v>44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>SUM(StandardDevExample[[#This Row],[Claims: Hospital Inpatient ]:[Claims: Other]])</f>
        <v>0</v>
      </c>
      <c r="O17" s="17">
        <f t="shared" si="0"/>
        <v>118025</v>
      </c>
      <c r="P17" s="20">
        <f>IF(StandardDevExample[[#This Row],[Market]]="Medicare", 100000, IF(StandardDevExample[[#This Row],[Market]]="Commercial", 150000, ""))</f>
        <v>100000</v>
      </c>
      <c r="Q17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7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7" s="21">
        <f>StandardDevExample[[#This Row],[Claims: Annual Total After Applying Truncation for Member]]/COUNTA($E$8:$E$19)</f>
        <v>8333.3333333333339</v>
      </c>
      <c r="T17" s="21">
        <f>SUM(StandardDevExample[Average Per Member Month Amount After Applying Truncation])/COUNTA(StandardDevExample[Beneficiary Month])</f>
        <v>5791.0833333333348</v>
      </c>
      <c r="U17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7" s="18">
        <f>SQRT(SUM(StandardDevExample[Squared Difference from Mean])/COUNTA(StandardDevExample[Beneficiary Month]))</f>
        <v>4950.0998928846921</v>
      </c>
    </row>
    <row r="18" spans="2:23" x14ac:dyDescent="0.35">
      <c r="B18" s="14" t="s">
        <v>16</v>
      </c>
      <c r="C18" s="15">
        <v>101</v>
      </c>
      <c r="D18" s="16" t="s">
        <v>14</v>
      </c>
      <c r="E18" s="22" t="s">
        <v>45</v>
      </c>
      <c r="F18" s="17">
        <v>0</v>
      </c>
      <c r="G18" s="17">
        <v>0</v>
      </c>
      <c r="H18" s="17">
        <v>0</v>
      </c>
      <c r="I18" s="17">
        <v>902</v>
      </c>
      <c r="J18" s="17">
        <v>0</v>
      </c>
      <c r="K18" s="17">
        <v>0</v>
      </c>
      <c r="L18" s="17">
        <v>0</v>
      </c>
      <c r="M18" s="17">
        <v>241</v>
      </c>
      <c r="N18" s="17">
        <f>SUM(StandardDevExample[[#This Row],[Claims: Hospital Inpatient ]:[Claims: Other]])</f>
        <v>1143</v>
      </c>
      <c r="O18" s="17">
        <f t="shared" si="0"/>
        <v>118025</v>
      </c>
      <c r="P18" s="20">
        <f>IF(StandardDevExample[[#This Row],[Market]]="Medicare", 100000, IF(StandardDevExample[[#This Row],[Market]]="Commercial", 150000, ""))</f>
        <v>100000</v>
      </c>
      <c r="Q18" s="19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8" s="1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8" s="21">
        <f>StandardDevExample[[#This Row],[Claims: Annual Total After Applying Truncation for Member]]/COUNTA($E$8:$E$19)</f>
        <v>8333.3333333333339</v>
      </c>
      <c r="T18" s="21">
        <f>SUM(StandardDevExample[Average Per Member Month Amount After Applying Truncation])/COUNTA(StandardDevExample[Beneficiary Month])</f>
        <v>5791.0833333333348</v>
      </c>
      <c r="U18" s="20">
        <f>(StandardDevExample[[#This Row],[Average Per Member Month Amount After Applying Truncation]]-StandardDevExample[[#This Row],[Average Truncated Claims Spending Per Member Month by ACO/AE and Market]])^2</f>
        <v>6463035.0624999953</v>
      </c>
      <c r="V18" s="18">
        <f>SQRT(SUM(StandardDevExample[Squared Difference from Mean])/COUNTA(StandardDevExample[Beneficiary Month]))</f>
        <v>4950.0998928846921</v>
      </c>
    </row>
    <row r="19" spans="2:23" x14ac:dyDescent="0.35">
      <c r="B19" s="23" t="s">
        <v>16</v>
      </c>
      <c r="C19" s="24">
        <v>101</v>
      </c>
      <c r="D19" s="25" t="s">
        <v>14</v>
      </c>
      <c r="E19" s="26" t="s">
        <v>46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f>SUM(StandardDevExample[[#This Row],[Claims: Hospital Inpatient ]:[Claims: Other]])</f>
        <v>0</v>
      </c>
      <c r="O19" s="27">
        <f t="shared" si="0"/>
        <v>118025</v>
      </c>
      <c r="P19" s="29">
        <f>IF(StandardDevExample[[#This Row],[Market]]="Medicare", 100000, IF(StandardDevExample[[#This Row],[Market]]="Commercial", 150000, ""))</f>
        <v>100000</v>
      </c>
      <c r="Q19" s="75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19" s="28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18025</v>
      </c>
      <c r="S19" s="76">
        <f>StandardDevExample[[#This Row],[Claims: Annual Total After Applying Truncation for Member]]/COUNTA($E$8:$E$19)</f>
        <v>8333.3333333333339</v>
      </c>
      <c r="T19" s="76">
        <f>SUM(StandardDevExample[Average Per Member Month Amount After Applying Truncation])/COUNTA(StandardDevExample[Beneficiary Month])</f>
        <v>5791.0833333333348</v>
      </c>
      <c r="U19" s="29">
        <f>(StandardDevExample[[#This Row],[Average Per Member Month Amount After Applying Truncation]]-StandardDevExample[[#This Row],[Average Truncated Claims Spending Per Member Month by ACO/AE and Market]])^2</f>
        <v>6463035.0624999953</v>
      </c>
      <c r="V19" s="28">
        <f>SQRT(SUM(StandardDevExample[Squared Difference from Mean])/COUNTA(StandardDevExample[Beneficiary Month]))</f>
        <v>4950.0998928846921</v>
      </c>
    </row>
    <row r="20" spans="2:23" x14ac:dyDescent="0.35">
      <c r="B20" s="30" t="s">
        <v>17</v>
      </c>
      <c r="C20" s="31">
        <v>101</v>
      </c>
      <c r="D20" s="32" t="s">
        <v>14</v>
      </c>
      <c r="E20" s="33" t="s">
        <v>36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f>SUM(StandardDevExample[[#This Row],[Claims: Hospital Inpatient ]:[Claims: Other]])</f>
        <v>0</v>
      </c>
      <c r="O20" s="34">
        <f>SUM($N$20:$N$29)</f>
        <v>2836</v>
      </c>
      <c r="P20" s="37">
        <f>IF(StandardDevExample[[#This Row],[Market]]="Medicare", 100000, IF(StandardDevExample[[#This Row],[Market]]="Commercial", 150000, ""))</f>
        <v>100000</v>
      </c>
      <c r="Q20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0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0" s="38">
        <f>StandardDevExample[[#This Row],[Claims: Annual Total After Applying Truncation for Member]]/COUNTA($E$20:$E$29)</f>
        <v>283.60000000000002</v>
      </c>
      <c r="T20" s="82">
        <f>SUM(StandardDevExample[Average Per Member Month Amount After Applying Truncation])/COUNTA(StandardDevExample[Beneficiary Month])</f>
        <v>5791.0833333333348</v>
      </c>
      <c r="U20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0" s="84">
        <f>SQRT(SUM(StandardDevExample[Squared Difference from Mean])/COUNTA(StandardDevExample[Beneficiary Month]))</f>
        <v>4950.0998928846921</v>
      </c>
    </row>
    <row r="21" spans="2:23" x14ac:dyDescent="0.35">
      <c r="B21" s="30" t="s">
        <v>17</v>
      </c>
      <c r="C21" s="31">
        <v>101</v>
      </c>
      <c r="D21" s="32" t="s">
        <v>14</v>
      </c>
      <c r="E21" s="33" t="s">
        <v>35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>SUM(StandardDevExample[[#This Row],[Claims: Hospital Inpatient ]:[Claims: Other]])</f>
        <v>0</v>
      </c>
      <c r="O21" s="34">
        <f t="shared" ref="O21:O29" si="1">SUM($N$20:$N$29)</f>
        <v>2836</v>
      </c>
      <c r="P21" s="37">
        <f>IF(StandardDevExample[[#This Row],[Market]]="Medicare", 100000, IF(StandardDevExample[[#This Row],[Market]]="Commercial", 150000, ""))</f>
        <v>100000</v>
      </c>
      <c r="Q21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1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1" s="38">
        <f>StandardDevExample[[#This Row],[Claims: Annual Total After Applying Truncation for Member]]/COUNTA($E$20:$E$29)</f>
        <v>283.60000000000002</v>
      </c>
      <c r="T21" s="38">
        <f>SUM(StandardDevExample[Average Per Member Month Amount After Applying Truncation])/COUNTA(StandardDevExample[Beneficiary Month])</f>
        <v>5791.0833333333348</v>
      </c>
      <c r="U21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1" s="35">
        <f>SQRT(SUM(StandardDevExample[Squared Difference from Mean])/COUNTA(StandardDevExample[Beneficiary Month]))</f>
        <v>4950.0998928846921</v>
      </c>
    </row>
    <row r="22" spans="2:23" x14ac:dyDescent="0.35">
      <c r="B22" s="30" t="s">
        <v>17</v>
      </c>
      <c r="C22" s="31">
        <v>101</v>
      </c>
      <c r="D22" s="32" t="s">
        <v>14</v>
      </c>
      <c r="E22" s="33" t="s">
        <v>37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f>SUM(StandardDevExample[[#This Row],[Claims: Hospital Inpatient ]:[Claims: Other]])</f>
        <v>0</v>
      </c>
      <c r="O22" s="34">
        <f t="shared" si="1"/>
        <v>2836</v>
      </c>
      <c r="P22" s="37">
        <f>IF(StandardDevExample[[#This Row],[Market]]="Medicare", 100000, IF(StandardDevExample[[#This Row],[Market]]="Commercial", 150000, ""))</f>
        <v>100000</v>
      </c>
      <c r="Q22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2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2" s="38">
        <f>StandardDevExample[[#This Row],[Claims: Annual Total After Applying Truncation for Member]]/COUNTA($E$20:$E$29)</f>
        <v>283.60000000000002</v>
      </c>
      <c r="T22" s="38">
        <f>SUM(StandardDevExample[Average Per Member Month Amount After Applying Truncation])/COUNTA(StandardDevExample[Beneficiary Month])</f>
        <v>5791.0833333333348</v>
      </c>
      <c r="U22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2" s="35">
        <f>SQRT(SUM(StandardDevExample[Squared Difference from Mean])/COUNTA(StandardDevExample[Beneficiary Month]))</f>
        <v>4950.0998928846921</v>
      </c>
    </row>
    <row r="23" spans="2:23" x14ac:dyDescent="0.35">
      <c r="B23" s="30" t="s">
        <v>17</v>
      </c>
      <c r="C23" s="31">
        <v>101</v>
      </c>
      <c r="D23" s="32" t="s">
        <v>14</v>
      </c>
      <c r="E23" s="33" t="s">
        <v>38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f>SUM(StandardDevExample[[#This Row],[Claims: Hospital Inpatient ]:[Claims: Other]])</f>
        <v>0</v>
      </c>
      <c r="O23" s="34">
        <f t="shared" si="1"/>
        <v>2836</v>
      </c>
      <c r="P23" s="37">
        <f>IF(StandardDevExample[[#This Row],[Market]]="Medicare", 100000, IF(StandardDevExample[[#This Row],[Market]]="Commercial", 150000, ""))</f>
        <v>100000</v>
      </c>
      <c r="Q23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3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3" s="38">
        <f>StandardDevExample[[#This Row],[Claims: Annual Total After Applying Truncation for Member]]/COUNTA($E$20:$E$29)</f>
        <v>283.60000000000002</v>
      </c>
      <c r="T23" s="38">
        <f>SUM(StandardDevExample[Average Per Member Month Amount After Applying Truncation])/COUNTA(StandardDevExample[Beneficiary Month])</f>
        <v>5791.0833333333348</v>
      </c>
      <c r="U23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3" s="35">
        <f>SQRT(SUM(StandardDevExample[Squared Difference from Mean])/COUNTA(StandardDevExample[Beneficiary Month]))</f>
        <v>4950.0998928846921</v>
      </c>
    </row>
    <row r="24" spans="2:23" x14ac:dyDescent="0.35">
      <c r="B24" s="30" t="s">
        <v>17</v>
      </c>
      <c r="C24" s="31">
        <v>101</v>
      </c>
      <c r="D24" s="32" t="s">
        <v>14</v>
      </c>
      <c r="E24" s="33" t="s">
        <v>39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>SUM(StandardDevExample[[#This Row],[Claims: Hospital Inpatient ]:[Claims: Other]])</f>
        <v>0</v>
      </c>
      <c r="O24" s="34">
        <f t="shared" si="1"/>
        <v>2836</v>
      </c>
      <c r="P24" s="37">
        <f>IF(StandardDevExample[[#This Row],[Market]]="Medicare", 100000, IF(StandardDevExample[[#This Row],[Market]]="Commercial", 150000, ""))</f>
        <v>100000</v>
      </c>
      <c r="Q24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4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4" s="38">
        <f>StandardDevExample[[#This Row],[Claims: Annual Total After Applying Truncation for Member]]/COUNTA($E$20:$E$29)</f>
        <v>283.60000000000002</v>
      </c>
      <c r="T24" s="38">
        <f>SUM(StandardDevExample[Average Per Member Month Amount After Applying Truncation])/COUNTA(StandardDevExample[Beneficiary Month])</f>
        <v>5791.0833333333348</v>
      </c>
      <c r="U24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4" s="35">
        <f>SQRT(SUM(StandardDevExample[Squared Difference from Mean])/COUNTA(StandardDevExample[Beneficiary Month]))</f>
        <v>4950.0998928846921</v>
      </c>
      <c r="W24" s="1"/>
    </row>
    <row r="25" spans="2:23" x14ac:dyDescent="0.35">
      <c r="B25" s="30" t="s">
        <v>17</v>
      </c>
      <c r="C25" s="31">
        <v>101</v>
      </c>
      <c r="D25" s="32" t="s">
        <v>14</v>
      </c>
      <c r="E25" s="33" t="s">
        <v>40</v>
      </c>
      <c r="F25" s="34">
        <v>0</v>
      </c>
      <c r="G25" s="34">
        <v>0</v>
      </c>
      <c r="H25" s="34">
        <v>1845</v>
      </c>
      <c r="I25" s="34">
        <v>323</v>
      </c>
      <c r="J25" s="34">
        <v>0</v>
      </c>
      <c r="K25" s="34">
        <v>588</v>
      </c>
      <c r="L25" s="34">
        <v>0</v>
      </c>
      <c r="M25" s="34">
        <v>80</v>
      </c>
      <c r="N25" s="34">
        <f>SUM(StandardDevExample[[#This Row],[Claims: Hospital Inpatient ]:[Claims: Other]])</f>
        <v>2836</v>
      </c>
      <c r="O25" s="34">
        <f t="shared" si="1"/>
        <v>2836</v>
      </c>
      <c r="P25" s="37">
        <f>IF(StandardDevExample[[#This Row],[Market]]="Medicare", 100000, IF(StandardDevExample[[#This Row],[Market]]="Commercial", 150000, ""))</f>
        <v>100000</v>
      </c>
      <c r="Q25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5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5" s="38">
        <f>StandardDevExample[[#This Row],[Claims: Annual Total After Applying Truncation for Member]]/COUNTA($E$20:$E$29)</f>
        <v>283.60000000000002</v>
      </c>
      <c r="T25" s="38">
        <f>SUM(StandardDevExample[Average Per Member Month Amount After Applying Truncation])/COUNTA(StandardDevExample[Beneficiary Month])</f>
        <v>5791.0833333333348</v>
      </c>
      <c r="U25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5" s="35">
        <f>SQRT(SUM(StandardDevExample[Squared Difference from Mean])/COUNTA(StandardDevExample[Beneficiary Month]))</f>
        <v>4950.0998928846921</v>
      </c>
    </row>
    <row r="26" spans="2:23" x14ac:dyDescent="0.35">
      <c r="B26" s="30" t="s">
        <v>17</v>
      </c>
      <c r="C26" s="31">
        <v>101</v>
      </c>
      <c r="D26" s="32" t="s">
        <v>14</v>
      </c>
      <c r="E26" s="33" t="s">
        <v>41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f>SUM(StandardDevExample[[#This Row],[Claims: Hospital Inpatient ]:[Claims: Other]])</f>
        <v>0</v>
      </c>
      <c r="O26" s="34">
        <f t="shared" si="1"/>
        <v>2836</v>
      </c>
      <c r="P26" s="37">
        <f>IF(StandardDevExample[[#This Row],[Market]]="Medicare", 100000, IF(StandardDevExample[[#This Row],[Market]]="Commercial", 150000, ""))</f>
        <v>100000</v>
      </c>
      <c r="Q26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6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6" s="38">
        <f>StandardDevExample[[#This Row],[Claims: Annual Total After Applying Truncation for Member]]/COUNTA($E$20:$E$29)</f>
        <v>283.60000000000002</v>
      </c>
      <c r="T26" s="38">
        <f>SUM(StandardDevExample[Average Per Member Month Amount After Applying Truncation])/COUNTA(StandardDevExample[Beneficiary Month])</f>
        <v>5791.0833333333348</v>
      </c>
      <c r="U26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6" s="35">
        <f>SQRT(SUM(StandardDevExample[Squared Difference from Mean])/COUNTA(StandardDevExample[Beneficiary Month]))</f>
        <v>4950.0998928846921</v>
      </c>
    </row>
    <row r="27" spans="2:23" x14ac:dyDescent="0.35">
      <c r="B27" s="30" t="s">
        <v>17</v>
      </c>
      <c r="C27" s="31">
        <v>101</v>
      </c>
      <c r="D27" s="32" t="s">
        <v>14</v>
      </c>
      <c r="E27" s="33" t="s">
        <v>42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f>SUM(StandardDevExample[[#This Row],[Claims: Hospital Inpatient ]:[Claims: Other]])</f>
        <v>0</v>
      </c>
      <c r="O27" s="34">
        <f t="shared" si="1"/>
        <v>2836</v>
      </c>
      <c r="P27" s="37">
        <f>IF(StandardDevExample[[#This Row],[Market]]="Medicare", 100000, IF(StandardDevExample[[#This Row],[Market]]="Commercial", 150000, ""))</f>
        <v>100000</v>
      </c>
      <c r="Q27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7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7" s="38">
        <f>StandardDevExample[[#This Row],[Claims: Annual Total After Applying Truncation for Member]]/COUNTA($E$20:$E$29)</f>
        <v>283.60000000000002</v>
      </c>
      <c r="T27" s="38">
        <f>SUM(StandardDevExample[Average Per Member Month Amount After Applying Truncation])/COUNTA(StandardDevExample[Beneficiary Month])</f>
        <v>5791.0833333333348</v>
      </c>
      <c r="U27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7" s="35">
        <f>SQRT(SUM(StandardDevExample[Squared Difference from Mean])/COUNTA(StandardDevExample[Beneficiary Month]))</f>
        <v>4950.0998928846921</v>
      </c>
    </row>
    <row r="28" spans="2:23" x14ac:dyDescent="0.35">
      <c r="B28" s="30" t="s">
        <v>17</v>
      </c>
      <c r="C28" s="31">
        <v>101</v>
      </c>
      <c r="D28" s="32" t="s">
        <v>14</v>
      </c>
      <c r="E28" s="33" t="s">
        <v>43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f>SUM(StandardDevExample[[#This Row],[Claims: Hospital Inpatient ]:[Claims: Other]])</f>
        <v>0</v>
      </c>
      <c r="O28" s="34">
        <f t="shared" si="1"/>
        <v>2836</v>
      </c>
      <c r="P28" s="37">
        <f>IF(StandardDevExample[[#This Row],[Market]]="Medicare", 100000, IF(StandardDevExample[[#This Row],[Market]]="Commercial", 150000, ""))</f>
        <v>100000</v>
      </c>
      <c r="Q28" s="36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8" s="3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8" s="38">
        <f>StandardDevExample[[#This Row],[Claims: Annual Total After Applying Truncation for Member]]/COUNTA($E$20:$E$29)</f>
        <v>283.60000000000002</v>
      </c>
      <c r="T28" s="38">
        <f>SUM(StandardDevExample[Average Per Member Month Amount After Applying Truncation])/COUNTA(StandardDevExample[Beneficiary Month])</f>
        <v>5791.0833333333348</v>
      </c>
      <c r="U28" s="36">
        <f>(StandardDevExample[[#This Row],[Average Per Member Month Amount After Applying Truncation]]-StandardDevExample[[#This Row],[Average Truncated Claims Spending Per Member Month by ACO/AE and Market]])^2</f>
        <v>30332372.666944455</v>
      </c>
      <c r="V28" s="35">
        <f>SQRT(SUM(StandardDevExample[Squared Difference from Mean])/COUNTA(StandardDevExample[Beneficiary Month]))</f>
        <v>4950.0998928846921</v>
      </c>
    </row>
    <row r="29" spans="2:23" x14ac:dyDescent="0.35">
      <c r="B29" s="39" t="s">
        <v>17</v>
      </c>
      <c r="C29" s="40">
        <v>101</v>
      </c>
      <c r="D29" s="41" t="s">
        <v>14</v>
      </c>
      <c r="E29" s="42" t="s">
        <v>44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f>SUM(StandardDevExample[[#This Row],[Claims: Hospital Inpatient ]:[Claims: Other]])</f>
        <v>0</v>
      </c>
      <c r="O29" s="77">
        <f t="shared" si="1"/>
        <v>2836</v>
      </c>
      <c r="P29" s="44">
        <f>IF(StandardDevExample[[#This Row],[Market]]="Medicare", 100000, IF(StandardDevExample[[#This Row],[Market]]="Commercial", 150000, ""))</f>
        <v>100000</v>
      </c>
      <c r="Q29" s="78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2836</v>
      </c>
      <c r="R29" s="45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29" s="43">
        <f>StandardDevExample[[#This Row],[Claims: Annual Total After Applying Truncation for Member]]/COUNTA($E$20:$E$29)</f>
        <v>283.60000000000002</v>
      </c>
      <c r="T29" s="43">
        <f>SUM(StandardDevExample[Average Per Member Month Amount After Applying Truncation])/COUNTA(StandardDevExample[Beneficiary Month])</f>
        <v>5791.0833333333348</v>
      </c>
      <c r="U29" s="44">
        <f>(StandardDevExample[[#This Row],[Average Per Member Month Amount After Applying Truncation]]-StandardDevExample[[#This Row],[Average Truncated Claims Spending Per Member Month by ACO/AE and Market]])^2</f>
        <v>30332372.666944455</v>
      </c>
      <c r="V29" s="45">
        <f>SQRT(SUM(StandardDevExample[Squared Difference from Mean])/COUNTA(StandardDevExample[Beneficiary Month]))</f>
        <v>4950.0998928846921</v>
      </c>
    </row>
    <row r="30" spans="2:23" x14ac:dyDescent="0.35">
      <c r="B30" s="46" t="s">
        <v>19</v>
      </c>
      <c r="C30" s="47">
        <v>101</v>
      </c>
      <c r="D30" s="48" t="s">
        <v>14</v>
      </c>
      <c r="E30" s="49" t="s">
        <v>36</v>
      </c>
      <c r="F30" s="50">
        <v>0</v>
      </c>
      <c r="G30" s="50">
        <v>0</v>
      </c>
      <c r="H30" s="50">
        <v>2543</v>
      </c>
      <c r="I30" s="50">
        <v>4811</v>
      </c>
      <c r="J30" s="50">
        <v>0</v>
      </c>
      <c r="K30" s="50">
        <v>0</v>
      </c>
      <c r="L30" s="50">
        <v>0</v>
      </c>
      <c r="M30" s="50">
        <v>778</v>
      </c>
      <c r="N30" s="50">
        <f>SUM(StandardDevExample[[#This Row],[Claims: Hospital Inpatient ]:[Claims: Other]])</f>
        <v>8132</v>
      </c>
      <c r="O30" s="50">
        <f>SUM($N$30:$N$37)</f>
        <v>137793</v>
      </c>
      <c r="P30" s="53">
        <f>IF(StandardDevExample[[#This Row],[Market]]="Medicare", 100000, IF(StandardDevExample[[#This Row],[Market]]="Commercial", 150000, ""))</f>
        <v>100000</v>
      </c>
      <c r="Q30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0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0" s="54">
        <f>StandardDevExample[[#This Row],[Claims: Annual Total After Applying Truncation for Member]]/COUNTA($E$30:$E$37)</f>
        <v>12500</v>
      </c>
      <c r="T30" s="83">
        <f>SUM(StandardDevExample[Average Per Member Month Amount After Applying Truncation])/COUNTA(StandardDevExample[Beneficiary Month])</f>
        <v>5791.0833333333348</v>
      </c>
      <c r="U30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0" s="51">
        <f>SQRT(SUM(StandardDevExample[Squared Difference from Mean])/COUNTA(StandardDevExample[Beneficiary Month]))</f>
        <v>4950.0998928846921</v>
      </c>
    </row>
    <row r="31" spans="2:23" x14ac:dyDescent="0.35">
      <c r="B31" s="46" t="s">
        <v>19</v>
      </c>
      <c r="C31" s="47">
        <v>101</v>
      </c>
      <c r="D31" s="48" t="s">
        <v>14</v>
      </c>
      <c r="E31" s="49" t="s">
        <v>35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>SUM(StandardDevExample[[#This Row],[Claims: Hospital Inpatient ]:[Claims: Other]])</f>
        <v>0</v>
      </c>
      <c r="O31" s="50">
        <f t="shared" ref="O31:O37" si="2">SUM($N$30:$N$37)</f>
        <v>137793</v>
      </c>
      <c r="P31" s="53">
        <f>IF(StandardDevExample[[#This Row],[Market]]="Medicare", 100000, IF(StandardDevExample[[#This Row],[Market]]="Commercial", 150000, ""))</f>
        <v>100000</v>
      </c>
      <c r="Q31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1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1" s="54">
        <f>StandardDevExample[[#This Row],[Claims: Annual Total After Applying Truncation for Member]]/COUNTA($E$30:$E$37)</f>
        <v>12500</v>
      </c>
      <c r="T31" s="54">
        <f>SUM(StandardDevExample[Average Per Member Month Amount After Applying Truncation])/COUNTA(StandardDevExample[Beneficiary Month])</f>
        <v>5791.0833333333348</v>
      </c>
      <c r="U31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1" s="51">
        <f>SQRT(SUM(StandardDevExample[Squared Difference from Mean])/COUNTA(StandardDevExample[Beneficiary Month]))</f>
        <v>4950.0998928846921</v>
      </c>
    </row>
    <row r="32" spans="2:23" x14ac:dyDescent="0.35">
      <c r="B32" s="46" t="s">
        <v>19</v>
      </c>
      <c r="C32" s="47">
        <v>101</v>
      </c>
      <c r="D32" s="48" t="s">
        <v>14</v>
      </c>
      <c r="E32" s="49" t="s">
        <v>37</v>
      </c>
      <c r="F32" s="50">
        <v>0</v>
      </c>
      <c r="G32" s="50">
        <v>0</v>
      </c>
      <c r="H32" s="50">
        <v>526</v>
      </c>
      <c r="I32" s="50">
        <v>28</v>
      </c>
      <c r="J32" s="50">
        <v>0</v>
      </c>
      <c r="K32" s="50">
        <v>0</v>
      </c>
      <c r="L32" s="50">
        <v>0</v>
      </c>
      <c r="M32" s="50">
        <v>299</v>
      </c>
      <c r="N32" s="50">
        <f>SUM(StandardDevExample[[#This Row],[Claims: Hospital Inpatient ]:[Claims: Other]])</f>
        <v>853</v>
      </c>
      <c r="O32" s="50">
        <f t="shared" si="2"/>
        <v>137793</v>
      </c>
      <c r="P32" s="53">
        <f>IF(StandardDevExample[[#This Row],[Market]]="Medicare", 100000, IF(StandardDevExample[[#This Row],[Market]]="Commercial", 150000, ""))</f>
        <v>100000</v>
      </c>
      <c r="Q32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2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2" s="54">
        <f>StandardDevExample[[#This Row],[Claims: Annual Total After Applying Truncation for Member]]/COUNTA($E$30:$E$37)</f>
        <v>12500</v>
      </c>
      <c r="T32" s="54">
        <f>SUM(StandardDevExample[Average Per Member Month Amount After Applying Truncation])/COUNTA(StandardDevExample[Beneficiary Month])</f>
        <v>5791.0833333333348</v>
      </c>
      <c r="U32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2" s="51">
        <f>SQRT(SUM(StandardDevExample[Squared Difference from Mean])/COUNTA(StandardDevExample[Beneficiary Month]))</f>
        <v>4950.0998928846921</v>
      </c>
    </row>
    <row r="33" spans="2:22" x14ac:dyDescent="0.35">
      <c r="B33" s="46" t="s">
        <v>19</v>
      </c>
      <c r="C33" s="47">
        <v>101</v>
      </c>
      <c r="D33" s="48" t="s">
        <v>14</v>
      </c>
      <c r="E33" s="49" t="s">
        <v>38</v>
      </c>
      <c r="F33" s="50">
        <v>0</v>
      </c>
      <c r="G33" s="50">
        <v>12553</v>
      </c>
      <c r="H33" s="50">
        <v>921</v>
      </c>
      <c r="I33" s="50">
        <v>991</v>
      </c>
      <c r="J33" s="50">
        <v>0</v>
      </c>
      <c r="K33" s="50">
        <v>0</v>
      </c>
      <c r="L33" s="50">
        <v>0</v>
      </c>
      <c r="M33" s="50">
        <v>705</v>
      </c>
      <c r="N33" s="50">
        <f>SUM(StandardDevExample[[#This Row],[Claims: Hospital Inpatient ]:[Claims: Other]])</f>
        <v>15170</v>
      </c>
      <c r="O33" s="50">
        <f t="shared" si="2"/>
        <v>137793</v>
      </c>
      <c r="P33" s="53">
        <f>IF(StandardDevExample[[#This Row],[Market]]="Medicare", 100000, IF(StandardDevExample[[#This Row],[Market]]="Commercial", 150000, ""))</f>
        <v>100000</v>
      </c>
      <c r="Q33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3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3" s="54">
        <f>StandardDevExample[[#This Row],[Claims: Annual Total After Applying Truncation for Member]]/COUNTA($E$30:$E$37)</f>
        <v>12500</v>
      </c>
      <c r="T33" s="54">
        <f>SUM(StandardDevExample[Average Per Member Month Amount After Applying Truncation])/COUNTA(StandardDevExample[Beneficiary Month])</f>
        <v>5791.0833333333348</v>
      </c>
      <c r="U33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3" s="51">
        <f>SQRT(SUM(StandardDevExample[Squared Difference from Mean])/COUNTA(StandardDevExample[Beneficiary Month]))</f>
        <v>4950.0998928846921</v>
      </c>
    </row>
    <row r="34" spans="2:22" x14ac:dyDescent="0.35">
      <c r="B34" s="46" t="s">
        <v>19</v>
      </c>
      <c r="C34" s="47">
        <v>101</v>
      </c>
      <c r="D34" s="48" t="s">
        <v>14</v>
      </c>
      <c r="E34" s="49" t="s">
        <v>39</v>
      </c>
      <c r="F34" s="50">
        <v>20354</v>
      </c>
      <c r="G34" s="50">
        <v>10482</v>
      </c>
      <c r="H34" s="50">
        <v>604</v>
      </c>
      <c r="I34" s="50">
        <v>37</v>
      </c>
      <c r="J34" s="50">
        <v>0</v>
      </c>
      <c r="K34" s="50">
        <v>0</v>
      </c>
      <c r="L34" s="50">
        <v>0</v>
      </c>
      <c r="M34" s="50">
        <v>550</v>
      </c>
      <c r="N34" s="50">
        <f>SUM(StandardDevExample[[#This Row],[Claims: Hospital Inpatient ]:[Claims: Other]])</f>
        <v>32027</v>
      </c>
      <c r="O34" s="50">
        <f t="shared" si="2"/>
        <v>137793</v>
      </c>
      <c r="P34" s="53">
        <f>IF(StandardDevExample[[#This Row],[Market]]="Medicare", 100000, IF(StandardDevExample[[#This Row],[Market]]="Commercial", 150000, ""))</f>
        <v>100000</v>
      </c>
      <c r="Q34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4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4" s="54">
        <f>StandardDevExample[[#This Row],[Claims: Annual Total After Applying Truncation for Member]]/COUNTA($E$30:$E$37)</f>
        <v>12500</v>
      </c>
      <c r="T34" s="54">
        <f>SUM(StandardDevExample[Average Per Member Month Amount After Applying Truncation])/COUNTA(StandardDevExample[Beneficiary Month])</f>
        <v>5791.0833333333348</v>
      </c>
      <c r="U34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4" s="51">
        <f>SQRT(SUM(StandardDevExample[Squared Difference from Mean])/COUNTA(StandardDevExample[Beneficiary Month]))</f>
        <v>4950.0998928846921</v>
      </c>
    </row>
    <row r="35" spans="2:22" x14ac:dyDescent="0.35">
      <c r="B35" s="46" t="s">
        <v>19</v>
      </c>
      <c r="C35" s="47">
        <v>101</v>
      </c>
      <c r="D35" s="48" t="s">
        <v>14</v>
      </c>
      <c r="E35" s="49" t="s">
        <v>40</v>
      </c>
      <c r="F35" s="50">
        <v>58423</v>
      </c>
      <c r="G35" s="50">
        <v>0</v>
      </c>
      <c r="H35" s="50">
        <v>3222</v>
      </c>
      <c r="I35" s="50">
        <v>804</v>
      </c>
      <c r="J35" s="50">
        <v>0</v>
      </c>
      <c r="K35" s="50">
        <v>0</v>
      </c>
      <c r="L35" s="50">
        <v>0</v>
      </c>
      <c r="M35" s="50">
        <v>444</v>
      </c>
      <c r="N35" s="50">
        <f>SUM(StandardDevExample[[#This Row],[Claims: Hospital Inpatient ]:[Claims: Other]])</f>
        <v>62893</v>
      </c>
      <c r="O35" s="50">
        <f t="shared" si="2"/>
        <v>137793</v>
      </c>
      <c r="P35" s="53">
        <f>IF(StandardDevExample[[#This Row],[Market]]="Medicare", 100000, IF(StandardDevExample[[#This Row],[Market]]="Commercial", 150000, ""))</f>
        <v>100000</v>
      </c>
      <c r="Q35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5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5" s="54">
        <f>StandardDevExample[[#This Row],[Claims: Annual Total After Applying Truncation for Member]]/COUNTA($E$30:$E$37)</f>
        <v>12500</v>
      </c>
      <c r="T35" s="54">
        <f>SUM(StandardDevExample[Average Per Member Month Amount After Applying Truncation])/COUNTA(StandardDevExample[Beneficiary Month])</f>
        <v>5791.0833333333348</v>
      </c>
      <c r="U35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5" s="51">
        <f>SQRT(SUM(StandardDevExample[Squared Difference from Mean])/COUNTA(StandardDevExample[Beneficiary Month]))</f>
        <v>4950.0998928846921</v>
      </c>
    </row>
    <row r="36" spans="2:22" x14ac:dyDescent="0.35">
      <c r="B36" s="46" t="s">
        <v>19</v>
      </c>
      <c r="C36" s="47">
        <v>101</v>
      </c>
      <c r="D36" s="48" t="s">
        <v>14</v>
      </c>
      <c r="E36" s="49" t="s">
        <v>41</v>
      </c>
      <c r="F36" s="50">
        <v>0</v>
      </c>
      <c r="G36" s="50">
        <v>0</v>
      </c>
      <c r="H36" s="50">
        <v>4599</v>
      </c>
      <c r="I36" s="50">
        <v>4821</v>
      </c>
      <c r="J36" s="50">
        <v>0</v>
      </c>
      <c r="K36" s="50">
        <v>0</v>
      </c>
      <c r="L36" s="50">
        <v>0</v>
      </c>
      <c r="M36" s="50">
        <v>885</v>
      </c>
      <c r="N36" s="50">
        <f>SUM(StandardDevExample[[#This Row],[Claims: Hospital Inpatient ]:[Claims: Other]])</f>
        <v>10305</v>
      </c>
      <c r="O36" s="50">
        <f t="shared" si="2"/>
        <v>137793</v>
      </c>
      <c r="P36" s="53">
        <f>IF(StandardDevExample[[#This Row],[Market]]="Medicare", 100000, IF(StandardDevExample[[#This Row],[Market]]="Commercial", 150000, ""))</f>
        <v>100000</v>
      </c>
      <c r="Q36" s="52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6" s="51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6" s="54">
        <f>StandardDevExample[[#This Row],[Claims: Annual Total After Applying Truncation for Member]]/COUNTA($E$30:$E$37)</f>
        <v>12500</v>
      </c>
      <c r="T36" s="54">
        <f>SUM(StandardDevExample[Average Per Member Month Amount After Applying Truncation])/COUNTA(StandardDevExample[Beneficiary Month])</f>
        <v>5791.0833333333348</v>
      </c>
      <c r="U36" s="52">
        <f>(StandardDevExample[[#This Row],[Average Per Member Month Amount After Applying Truncation]]-StandardDevExample[[#This Row],[Average Truncated Claims Spending Per Member Month by ACO/AE and Market]])^2</f>
        <v>45009562.840277754</v>
      </c>
      <c r="V36" s="51">
        <f>SQRT(SUM(StandardDevExample[Squared Difference from Mean])/COUNTA(StandardDevExample[Beneficiary Month]))</f>
        <v>4950.0998928846921</v>
      </c>
    </row>
    <row r="37" spans="2:22" x14ac:dyDescent="0.35">
      <c r="B37" s="55" t="s">
        <v>19</v>
      </c>
      <c r="C37" s="56">
        <v>101</v>
      </c>
      <c r="D37" s="57" t="s">
        <v>14</v>
      </c>
      <c r="E37" s="58" t="s">
        <v>42</v>
      </c>
      <c r="F37" s="79">
        <v>0</v>
      </c>
      <c r="G37" s="79">
        <v>8413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f>SUM(StandardDevExample[[#This Row],[Claims: Hospital Inpatient ]:[Claims: Other]])</f>
        <v>8413</v>
      </c>
      <c r="O37" s="79">
        <f t="shared" si="2"/>
        <v>137793</v>
      </c>
      <c r="P37" s="59">
        <f>IF(StandardDevExample[[#This Row],[Market]]="Medicare", 100000, IF(StandardDevExample[[#This Row],[Market]]="Commercial", 150000, ""))</f>
        <v>100000</v>
      </c>
      <c r="Q37" s="80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100000</v>
      </c>
      <c r="R37" s="60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37793</v>
      </c>
      <c r="S37" s="81">
        <f>StandardDevExample[[#This Row],[Claims: Annual Total After Applying Truncation for Member]]/COUNTA($E$30:$E$37)</f>
        <v>12500</v>
      </c>
      <c r="T37" s="59">
        <f>SUM(StandardDevExample[Average Per Member Month Amount After Applying Truncation])/COUNTA(StandardDevExample[Beneficiary Month])</f>
        <v>5791.0833333333348</v>
      </c>
      <c r="U37" s="59">
        <f>(StandardDevExample[[#This Row],[Average Per Member Month Amount After Applying Truncation]]-StandardDevExample[[#This Row],[Average Truncated Claims Spending Per Member Month by ACO/AE and Market]])^2</f>
        <v>45009562.840277754</v>
      </c>
      <c r="V37" s="60">
        <f>SQRT(SUM(StandardDevExample[Squared Difference from Mean])/COUNTA(StandardDevExample[Beneficiary Month]))</f>
        <v>4950.0998928846921</v>
      </c>
    </row>
    <row r="38" spans="2:22" x14ac:dyDescent="0.35">
      <c r="B38" s="61" t="s">
        <v>20</v>
      </c>
      <c r="C38" s="62">
        <v>101</v>
      </c>
      <c r="D38" s="63" t="s">
        <v>14</v>
      </c>
      <c r="E38" s="64" t="s">
        <v>36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>SUM(StandardDevExample[[#This Row],[Claims: Hospital Inpatient ]:[Claims: Other]])</f>
        <v>0</v>
      </c>
      <c r="O38" s="65">
        <f>SUM($N$38:$N$43)</f>
        <v>5643</v>
      </c>
      <c r="P38" s="68">
        <f>IF(StandardDevExample[[#This Row],[Market]]="Medicare", 100000, IF(StandardDevExample[[#This Row],[Market]]="Commercial", 150000, ""))</f>
        <v>100000</v>
      </c>
      <c r="Q38" s="67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5643</v>
      </c>
      <c r="R38" s="66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38" s="69">
        <f>StandardDevExample[[#This Row],[Claims: Annual Total After Applying Truncation for Member]]/COUNTA($E$38:$E$43)</f>
        <v>940.5</v>
      </c>
      <c r="T38" s="69">
        <f>SUM(StandardDevExample[Average Per Member Month Amount After Applying Truncation])/COUNTA(StandardDevExample[Beneficiary Month])</f>
        <v>5791.0833333333348</v>
      </c>
      <c r="U38" s="67">
        <f>(StandardDevExample[[#This Row],[Average Per Member Month Amount After Applying Truncation]]-StandardDevExample[[#This Row],[Average Truncated Claims Spending Per Member Month by ACO/AE and Market]])^2</f>
        <v>23528158.673611127</v>
      </c>
      <c r="V38" s="66">
        <f>SQRT(SUM(StandardDevExample[Squared Difference from Mean])/COUNTA(StandardDevExample[Beneficiary Month]))</f>
        <v>4950.0998928846921</v>
      </c>
    </row>
    <row r="39" spans="2:22" x14ac:dyDescent="0.35">
      <c r="B39" s="61" t="s">
        <v>20</v>
      </c>
      <c r="C39" s="62">
        <v>101</v>
      </c>
      <c r="D39" s="63" t="s">
        <v>14</v>
      </c>
      <c r="E39" s="64" t="s">
        <v>35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>SUM(StandardDevExample[[#This Row],[Claims: Hospital Inpatient ]:[Claims: Other]])</f>
        <v>0</v>
      </c>
      <c r="O39" s="65">
        <f t="shared" ref="O39:O43" si="3">SUM($N$38:$N$43)</f>
        <v>5643</v>
      </c>
      <c r="P39" s="68">
        <f>IF(StandardDevExample[[#This Row],[Market]]="Medicare", 100000, IF(StandardDevExample[[#This Row],[Market]]="Commercial", 150000, ""))</f>
        <v>100000</v>
      </c>
      <c r="Q39" s="67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5643</v>
      </c>
      <c r="R39" s="66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39" s="69">
        <f>StandardDevExample[[#This Row],[Claims: Annual Total After Applying Truncation for Member]]/COUNTA($E$38:$E$43)</f>
        <v>940.5</v>
      </c>
      <c r="T39" s="69">
        <f>SUM(StandardDevExample[Average Per Member Month Amount After Applying Truncation])/COUNTA(StandardDevExample[Beneficiary Month])</f>
        <v>5791.0833333333348</v>
      </c>
      <c r="U39" s="67">
        <f>(StandardDevExample[[#This Row],[Average Per Member Month Amount After Applying Truncation]]-StandardDevExample[[#This Row],[Average Truncated Claims Spending Per Member Month by ACO/AE and Market]])^2</f>
        <v>23528158.673611127</v>
      </c>
      <c r="V39" s="66">
        <f>SQRT(SUM(StandardDevExample[Squared Difference from Mean])/COUNTA(StandardDevExample[Beneficiary Month]))</f>
        <v>4950.0998928846921</v>
      </c>
    </row>
    <row r="40" spans="2:22" x14ac:dyDescent="0.35">
      <c r="B40" s="61" t="s">
        <v>20</v>
      </c>
      <c r="C40" s="62">
        <v>101</v>
      </c>
      <c r="D40" s="63" t="s">
        <v>14</v>
      </c>
      <c r="E40" s="64" t="s">
        <v>37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>SUM(StandardDevExample[[#This Row],[Claims: Hospital Inpatient ]:[Claims: Other]])</f>
        <v>0</v>
      </c>
      <c r="O40" s="65">
        <f t="shared" si="3"/>
        <v>5643</v>
      </c>
      <c r="P40" s="68">
        <f>IF(StandardDevExample[[#This Row],[Market]]="Medicare", 100000, IF(StandardDevExample[[#This Row],[Market]]="Commercial", 150000, ""))</f>
        <v>100000</v>
      </c>
      <c r="Q40" s="67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5643</v>
      </c>
      <c r="R40" s="66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40" s="69">
        <f>StandardDevExample[[#This Row],[Claims: Annual Total After Applying Truncation for Member]]/COUNTA($E$38:$E$43)</f>
        <v>940.5</v>
      </c>
      <c r="T40" s="69">
        <f>SUM(StandardDevExample[Average Per Member Month Amount After Applying Truncation])/COUNTA(StandardDevExample[Beneficiary Month])</f>
        <v>5791.0833333333348</v>
      </c>
      <c r="U40" s="67">
        <f>(StandardDevExample[[#This Row],[Average Per Member Month Amount After Applying Truncation]]-StandardDevExample[[#This Row],[Average Truncated Claims Spending Per Member Month by ACO/AE and Market]])^2</f>
        <v>23528158.673611127</v>
      </c>
      <c r="V40" s="66">
        <f>SQRT(SUM(StandardDevExample[Squared Difference from Mean])/COUNTA(StandardDevExample[Beneficiary Month]))</f>
        <v>4950.0998928846921</v>
      </c>
    </row>
    <row r="41" spans="2:22" x14ac:dyDescent="0.35">
      <c r="B41" s="61" t="s">
        <v>20</v>
      </c>
      <c r="C41" s="62">
        <v>101</v>
      </c>
      <c r="D41" s="63" t="s">
        <v>14</v>
      </c>
      <c r="E41" s="64" t="s">
        <v>38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>SUM(StandardDevExample[[#This Row],[Claims: Hospital Inpatient ]:[Claims: Other]])</f>
        <v>0</v>
      </c>
      <c r="O41" s="65">
        <f t="shared" si="3"/>
        <v>5643</v>
      </c>
      <c r="P41" s="68">
        <f>IF(StandardDevExample[[#This Row],[Market]]="Medicare", 100000, IF(StandardDevExample[[#This Row],[Market]]="Commercial", 150000, ""))</f>
        <v>100000</v>
      </c>
      <c r="Q41" s="67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5643</v>
      </c>
      <c r="R41" s="66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41" s="69">
        <f>StandardDevExample[[#This Row],[Claims: Annual Total After Applying Truncation for Member]]/COUNTA($E$38:$E$43)</f>
        <v>940.5</v>
      </c>
      <c r="T41" s="69">
        <f>SUM(StandardDevExample[Average Per Member Month Amount After Applying Truncation])/COUNTA(StandardDevExample[Beneficiary Month])</f>
        <v>5791.0833333333348</v>
      </c>
      <c r="U41" s="67">
        <f>(StandardDevExample[[#This Row],[Average Per Member Month Amount After Applying Truncation]]-StandardDevExample[[#This Row],[Average Truncated Claims Spending Per Member Month by ACO/AE and Market]])^2</f>
        <v>23528158.673611127</v>
      </c>
      <c r="V41" s="66">
        <f>SQRT(SUM(StandardDevExample[Squared Difference from Mean])/COUNTA(StandardDevExample[Beneficiary Month]))</f>
        <v>4950.0998928846921</v>
      </c>
    </row>
    <row r="42" spans="2:22" x14ac:dyDescent="0.35">
      <c r="B42" s="61" t="s">
        <v>20</v>
      </c>
      <c r="C42" s="62">
        <v>101</v>
      </c>
      <c r="D42" s="63" t="s">
        <v>14</v>
      </c>
      <c r="E42" s="64" t="s">
        <v>39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>SUM(StandardDevExample[[#This Row],[Claims: Hospital Inpatient ]:[Claims: Other]])</f>
        <v>0</v>
      </c>
      <c r="O42" s="65">
        <f t="shared" si="3"/>
        <v>5643</v>
      </c>
      <c r="P42" s="68">
        <f>IF(StandardDevExample[[#This Row],[Market]]="Medicare", 100000, IF(StandardDevExample[[#This Row],[Market]]="Commercial", 150000, ""))</f>
        <v>100000</v>
      </c>
      <c r="Q42" s="67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5643</v>
      </c>
      <c r="R42" s="66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42" s="69">
        <f>StandardDevExample[[#This Row],[Claims: Annual Total After Applying Truncation for Member]]/COUNTA($E$38:$E$43)</f>
        <v>940.5</v>
      </c>
      <c r="T42" s="69">
        <f>SUM(StandardDevExample[Average Per Member Month Amount After Applying Truncation])/COUNTA(StandardDevExample[Beneficiary Month])</f>
        <v>5791.0833333333348</v>
      </c>
      <c r="U42" s="67">
        <f>(StandardDevExample[[#This Row],[Average Per Member Month Amount After Applying Truncation]]-StandardDevExample[[#This Row],[Average Truncated Claims Spending Per Member Month by ACO/AE and Market]])^2</f>
        <v>23528158.673611127</v>
      </c>
      <c r="V42" s="66">
        <f>SQRT(SUM(StandardDevExample[Squared Difference from Mean])/COUNTA(StandardDevExample[Beneficiary Month]))</f>
        <v>4950.0998928846921</v>
      </c>
    </row>
    <row r="43" spans="2:22" x14ac:dyDescent="0.35">
      <c r="B43" s="70" t="s">
        <v>20</v>
      </c>
      <c r="C43" s="71">
        <v>101</v>
      </c>
      <c r="D43" s="72" t="s">
        <v>14</v>
      </c>
      <c r="E43" s="73" t="s">
        <v>40</v>
      </c>
      <c r="F43" s="65">
        <v>0</v>
      </c>
      <c r="G43" s="65">
        <v>0</v>
      </c>
      <c r="H43" s="65">
        <v>1784</v>
      </c>
      <c r="I43" s="65">
        <v>0</v>
      </c>
      <c r="J43" s="65">
        <v>648</v>
      </c>
      <c r="K43" s="65">
        <v>0</v>
      </c>
      <c r="L43" s="65">
        <v>0</v>
      </c>
      <c r="M43" s="65">
        <v>3211</v>
      </c>
      <c r="N43" s="65">
        <f>SUM(StandardDevExample[[#This Row],[Claims: Hospital Inpatient ]:[Claims: Other]])</f>
        <v>5643</v>
      </c>
      <c r="O43" s="65">
        <f t="shared" si="3"/>
        <v>5643</v>
      </c>
      <c r="P43" s="74">
        <f>IF(StandardDevExample[[#This Row],[Market]]="Medicare", 100000, IF(StandardDevExample[[#This Row],[Market]]="Commercial", 150000, ""))</f>
        <v>100000</v>
      </c>
      <c r="Q43" s="67">
        <f>IF((AND(StandardDevExample[[#This Row],[Market]] = "Medicare", StandardDevExample[[#This Row],[Claims: Annual Total for Member]]&gt;100000)), StandardDevExample[[#This Row],[Per Member Truncation Point]], StandardDevExample[[#This Row],[Claims: Annual Total for Member]])</f>
        <v>5643</v>
      </c>
      <c r="R43" s="66">
        <f>IF(StandardDevExample[[#This Row],[Claims: Annual Total for Member]]-StandardDevExample[[#This Row],[Claims: Annual Total After Applying Truncation for Member]]&lt;0,0,StandardDevExample[[#This Row],[Claims: Annual Total for Member]]-StandardDevExample[[#This Row],[Claims: Annual Total After Applying Truncation for Member]])</f>
        <v>0</v>
      </c>
      <c r="S43" s="69">
        <f>StandardDevExample[[#This Row],[Claims: Annual Total After Applying Truncation for Member]]/COUNTA($E$38:$E$43)</f>
        <v>940.5</v>
      </c>
      <c r="T43" s="69">
        <f>SUM(StandardDevExample[Average Per Member Month Amount After Applying Truncation])/COUNTA(StandardDevExample[Beneficiary Month])</f>
        <v>5791.0833333333348</v>
      </c>
      <c r="U43" s="67">
        <f>(StandardDevExample[[#This Row],[Average Per Member Month Amount After Applying Truncation]]-StandardDevExample[[#This Row],[Average Truncated Claims Spending Per Member Month by ACO/AE and Market]])^2</f>
        <v>23528158.673611127</v>
      </c>
      <c r="V43" s="66">
        <f>SQRT(SUM(StandardDevExample[Squared Difference from Mean])/COUNTA(StandardDevExample[Beneficiary Month]))</f>
        <v>4950.0998928846921</v>
      </c>
    </row>
    <row r="45" spans="2:22" x14ac:dyDescent="0.35">
      <c r="U45" s="91" t="s">
        <v>31</v>
      </c>
      <c r="V45" s="91"/>
    </row>
    <row r="46" spans="2:22" ht="58.5" customHeight="1" x14ac:dyDescent="0.35">
      <c r="S46" s="1"/>
      <c r="U46" s="10" t="s">
        <v>24</v>
      </c>
      <c r="V46" s="11">
        <f>_xlfn.STDEV.P(S8:S43)</f>
        <v>4950.0998928846902</v>
      </c>
    </row>
  </sheetData>
  <mergeCells count="5">
    <mergeCell ref="B6:E6"/>
    <mergeCell ref="P6:R6"/>
    <mergeCell ref="U6:V6"/>
    <mergeCell ref="U45:V45"/>
    <mergeCell ref="F6:O6"/>
  </mergeCells>
  <phoneticPr fontId="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9a8555-db37-4257-91ea-e6d336cdedf2" xsi:nil="true"/>
    <lcf76f155ced4ddcb4097134ff3c332f xmlns="3ca2d690-4b65-48b8-b367-984c1bbb45d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6CC1A160F2C4E953D5C17456E6333" ma:contentTypeVersion="14" ma:contentTypeDescription="Create a new document." ma:contentTypeScope="" ma:versionID="e26d3ba153527c9d025cd6aadae5d67b">
  <xsd:schema xmlns:xsd="http://www.w3.org/2001/XMLSchema" xmlns:xs="http://www.w3.org/2001/XMLSchema" xmlns:p="http://schemas.microsoft.com/office/2006/metadata/properties" xmlns:ns2="3ca2d690-4b65-48b8-b367-984c1bbb45de" xmlns:ns3="d29a8555-db37-4257-91ea-e6d336cdedf2" targetNamespace="http://schemas.microsoft.com/office/2006/metadata/properties" ma:root="true" ma:fieldsID="29c55fb401592c6026597016c3a8da04" ns2:_="" ns3:_="">
    <xsd:import namespace="3ca2d690-4b65-48b8-b367-984c1bbb45de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2d690-4b65-48b8-b367-984c1bbb4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4c4022-8a08-492a-8fd9-63f32d9037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20fe0fe-7f6e-40d9-b998-99db2d565673}" ma:internalName="TaxCatchAll" ma:showField="CatchAllData" ma:web="d29a8555-db37-4257-91ea-e6d336cded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E81FF-F936-4D0E-91C5-1C6541310745}">
  <ds:schemaRefs>
    <ds:schemaRef ds:uri="http://schemas.microsoft.com/office/2006/metadata/properties"/>
    <ds:schemaRef ds:uri="http://schemas.microsoft.com/office/infopath/2007/PartnerControls"/>
    <ds:schemaRef ds:uri="d29a8555-db37-4257-91ea-e6d336cdedf2"/>
    <ds:schemaRef ds:uri="3ca2d690-4b65-48b8-b367-984c1bbb45de"/>
  </ds:schemaRefs>
</ds:datastoreItem>
</file>

<file path=customXml/itemProps2.xml><?xml version="1.0" encoding="utf-8"?>
<ds:datastoreItem xmlns:ds="http://schemas.openxmlformats.org/officeDocument/2006/customXml" ds:itemID="{246C536E-6168-496D-81BA-88304A56D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02D0A-A455-4AF4-AE12-1C63DD961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2d690-4b65-48b8-b367-984c1bbb45de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 Standard Dev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January Angeles</dc:creator>
  <cp:keywords/>
  <dc:description/>
  <cp:lastModifiedBy>Jessica Mar</cp:lastModifiedBy>
  <cp:revision/>
  <dcterms:created xsi:type="dcterms:W3CDTF">2021-05-10T21:51:07Z</dcterms:created>
  <dcterms:modified xsi:type="dcterms:W3CDTF">2022-08-26T15:01:54Z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0x0101006026CC1A160F2C4E953D5C17456E6333</vt:lpwstr>
  </property>
  <property fmtid="{D5CDD505-2E9C-101B-9397-08002B2CF9AE}" pid="3" name="MediaServiceImageTags">
    <vt:lpwstr/>
  </property>
</Properties>
</file>